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catamountwcu.sharepoint.com/sites/OfficeofResearchAdministration-StaffTeam/Shared Documents/Master Template/Proposal Development/"/>
    </mc:Choice>
  </mc:AlternateContent>
  <xr:revisionPtr revIDLastSave="375" documentId="13_ncr:1_{D18F1C22-B38C-4CE2-A8DB-99DA84FA837A}" xr6:coauthVersionLast="47" xr6:coauthVersionMax="47" xr10:uidLastSave="{137DD0FC-1D5C-42DD-B99C-9688D6686101}"/>
  <bookViews>
    <workbookView xWindow="14385" yWindow="-16350" windowWidth="29040" windowHeight="15720" firstSheet="1" activeTab="2" xr2:uid="{00000000-000D-0000-FFFF-FFFF00000000}"/>
  </bookViews>
  <sheets>
    <sheet name="Proposal Development Checklist" sheetId="34" r:id="rId1"/>
    <sheet name="Budget Summary" sheetId="28" r:id="rId2"/>
    <sheet name="Budget" sheetId="35" r:id="rId3"/>
    <sheet name="Cost Share" sheetId="37" r:id="rId4"/>
    <sheet name="Domestic Travel Calculator" sheetId="14" r:id="rId5"/>
    <sheet name="Constants" sheetId="9" r:id="rId6"/>
    <sheet name="110 Funds Fringe" sheetId="39" r:id="rId7"/>
    <sheet name="Calculators" sheetId="31" r:id="rId8"/>
    <sheet name="Effort Conversion Table" sheetId="26" r:id="rId9"/>
    <sheet name="Tuition &amp; Fees" sheetId="32" r:id="rId10"/>
    <sheet name="NIH Modular Budget" sheetId="38" state="hidden" r:id="rId11"/>
  </sheets>
  <definedNames>
    <definedName name="_xlnm._FilterDatabase" localSheetId="7" hidden="1">Calculators!$B$1:$AM$61</definedName>
    <definedName name="_xlnm._FilterDatabase" localSheetId="5" hidden="1">Constants!$X$1:$AA$473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00" i="37" l="1"/>
  <c r="AX101" i="37"/>
  <c r="AX102" i="37"/>
  <c r="AX103" i="37"/>
  <c r="AX104" i="37"/>
  <c r="AX105" i="37"/>
  <c r="AX106" i="37"/>
  <c r="AX107" i="37"/>
  <c r="AX108" i="37"/>
  <c r="AX109" i="37"/>
  <c r="AX110" i="37"/>
  <c r="AX99" i="37"/>
  <c r="AO100" i="37"/>
  <c r="AO101" i="37"/>
  <c r="AO102" i="37"/>
  <c r="AO103" i="37"/>
  <c r="AO104" i="37"/>
  <c r="AO105" i="37"/>
  <c r="AO106" i="37"/>
  <c r="AO107" i="37"/>
  <c r="AO108" i="37"/>
  <c r="AO109" i="37"/>
  <c r="AO110" i="37"/>
  <c r="AO99" i="37"/>
  <c r="AF100" i="37"/>
  <c r="AF101" i="37"/>
  <c r="AF102" i="37"/>
  <c r="AF103" i="37"/>
  <c r="AF104" i="37"/>
  <c r="AF105" i="37"/>
  <c r="AF106" i="37"/>
  <c r="AF107" i="37"/>
  <c r="AF108" i="37"/>
  <c r="AF109" i="37"/>
  <c r="AF110" i="37"/>
  <c r="AF99" i="37"/>
  <c r="W99" i="37"/>
  <c r="BH100" i="35"/>
  <c r="BH101" i="35"/>
  <c r="BH102" i="35"/>
  <c r="BH103" i="35"/>
  <c r="BH104" i="35"/>
  <c r="BH105" i="35"/>
  <c r="BH106" i="35"/>
  <c r="BH107" i="35"/>
  <c r="BH108" i="35"/>
  <c r="BH109" i="35"/>
  <c r="BH110" i="35"/>
  <c r="BH99" i="35"/>
  <c r="AV100" i="35"/>
  <c r="AV101" i="35"/>
  <c r="AV102" i="35"/>
  <c r="AV103" i="35"/>
  <c r="AV104" i="35"/>
  <c r="AV105" i="35"/>
  <c r="AV106" i="35"/>
  <c r="AV107" i="35"/>
  <c r="AV108" i="35"/>
  <c r="AV109" i="35"/>
  <c r="AV110" i="35"/>
  <c r="AV99" i="35"/>
  <c r="AJ100" i="35"/>
  <c r="AJ101" i="35"/>
  <c r="AJ102" i="35"/>
  <c r="AJ103" i="35"/>
  <c r="AJ104" i="35"/>
  <c r="AJ105" i="35"/>
  <c r="AJ106" i="35"/>
  <c r="AJ107" i="35"/>
  <c r="AJ108" i="35"/>
  <c r="AJ109" i="35"/>
  <c r="AJ110" i="35"/>
  <c r="AJ99" i="35"/>
  <c r="X100" i="35"/>
  <c r="X101" i="35"/>
  <c r="X102" i="35"/>
  <c r="X103" i="35"/>
  <c r="X104" i="35"/>
  <c r="X105" i="35"/>
  <c r="X106" i="35"/>
  <c r="X107" i="35"/>
  <c r="X108" i="35"/>
  <c r="X109" i="35"/>
  <c r="X110" i="35"/>
  <c r="X99" i="35"/>
  <c r="L100" i="35"/>
  <c r="L101" i="35"/>
  <c r="L102" i="35"/>
  <c r="L103" i="35"/>
  <c r="L104" i="35"/>
  <c r="L105" i="35"/>
  <c r="L106" i="35"/>
  <c r="L107" i="35"/>
  <c r="L108" i="35"/>
  <c r="L109" i="35"/>
  <c r="L110" i="35"/>
  <c r="L99" i="35"/>
  <c r="P99" i="35"/>
  <c r="AB99" i="35"/>
  <c r="AN99" i="35"/>
  <c r="AZ99" i="35"/>
  <c r="P100" i="35"/>
  <c r="AB100" i="35"/>
  <c r="AN100" i="35"/>
  <c r="AZ100" i="35"/>
  <c r="P101" i="35"/>
  <c r="AB101" i="35"/>
  <c r="AN101" i="35"/>
  <c r="AZ101" i="35"/>
  <c r="P102" i="35"/>
  <c r="AB102" i="35"/>
  <c r="AN102" i="35"/>
  <c r="AZ102" i="35"/>
  <c r="P103" i="35"/>
  <c r="AB103" i="35"/>
  <c r="AN103" i="35"/>
  <c r="AZ103" i="35"/>
  <c r="P104" i="35"/>
  <c r="AB104" i="35"/>
  <c r="AN104" i="35"/>
  <c r="AZ104" i="35"/>
  <c r="P105" i="35"/>
  <c r="AB105" i="35"/>
  <c r="AN105" i="35"/>
  <c r="AZ105" i="35"/>
  <c r="P106" i="35"/>
  <c r="AB106" i="35"/>
  <c r="AN106" i="35"/>
  <c r="AZ106" i="35"/>
  <c r="P107" i="35"/>
  <c r="AB107" i="35"/>
  <c r="AN107" i="35"/>
  <c r="AZ107" i="35"/>
  <c r="P108" i="35"/>
  <c r="AB108" i="35"/>
  <c r="AN108" i="35"/>
  <c r="AZ108" i="35"/>
  <c r="P109" i="35"/>
  <c r="AB109" i="35"/>
  <c r="AN109" i="35"/>
  <c r="AZ109" i="35"/>
  <c r="P110" i="35"/>
  <c r="AB110" i="35"/>
  <c r="AN110" i="35"/>
  <c r="AZ110" i="35"/>
  <c r="L111" i="35"/>
  <c r="N111" i="35"/>
  <c r="P111" i="35"/>
  <c r="X111" i="35"/>
  <c r="Z111" i="35"/>
  <c r="AB111" i="35"/>
  <c r="AJ111" i="35"/>
  <c r="AL111" i="35"/>
  <c r="AN111" i="35"/>
  <c r="AV111" i="35"/>
  <c r="AX111" i="35"/>
  <c r="AZ111" i="35"/>
  <c r="K25" i="28"/>
  <c r="C14" i="9"/>
  <c r="L17" i="9"/>
  <c r="Q149" i="37"/>
  <c r="D46" i="32"/>
  <c r="D45" i="32"/>
  <c r="D44" i="32"/>
  <c r="D43" i="32"/>
  <c r="D42" i="32"/>
  <c r="D41" i="32"/>
  <c r="D40" i="32"/>
  <c r="D39" i="32"/>
  <c r="D38" i="32"/>
  <c r="D16" i="32"/>
  <c r="D17" i="32"/>
  <c r="D18" i="32"/>
  <c r="D19" i="32"/>
  <c r="D20" i="32"/>
  <c r="D21" i="32"/>
  <c r="D22" i="32"/>
  <c r="D23" i="32"/>
  <c r="D15" i="32"/>
  <c r="C29" i="32"/>
  <c r="D29" i="32" s="1"/>
  <c r="C30" i="32"/>
  <c r="D30" i="32" s="1"/>
  <c r="C31" i="32"/>
  <c r="D31" i="32" s="1"/>
  <c r="C32" i="32"/>
  <c r="D32" i="32" s="1"/>
  <c r="C33" i="32"/>
  <c r="D33" i="32" s="1"/>
  <c r="C34" i="32"/>
  <c r="D34" i="32" s="1"/>
  <c r="C35" i="32"/>
  <c r="D35" i="32" s="1"/>
  <c r="C36" i="32"/>
  <c r="D36" i="32" s="1"/>
  <c r="C37" i="32"/>
  <c r="D37" i="32" s="1"/>
  <c r="C28" i="32"/>
  <c r="D28" i="32" s="1"/>
  <c r="C6" i="32"/>
  <c r="D6" i="32" s="1"/>
  <c r="C7" i="32"/>
  <c r="D7" i="32" s="1"/>
  <c r="C8" i="32"/>
  <c r="D8" i="32" s="1"/>
  <c r="C9" i="32"/>
  <c r="D9" i="32" s="1"/>
  <c r="C10" i="32"/>
  <c r="D10" i="32" s="1"/>
  <c r="C11" i="32"/>
  <c r="D11" i="32" s="1"/>
  <c r="C12" i="32"/>
  <c r="D12" i="32" s="1"/>
  <c r="C13" i="32"/>
  <c r="D13" i="32" s="1"/>
  <c r="C14" i="32"/>
  <c r="D14" i="32" s="1"/>
  <c r="C5" i="32"/>
  <c r="D5" i="32" s="1"/>
  <c r="AH16" i="39"/>
  <c r="AH17" i="39"/>
  <c r="AH18" i="39"/>
  <c r="AH19" i="39"/>
  <c r="AH20" i="39"/>
  <c r="AH21" i="39"/>
  <c r="AH22" i="39"/>
  <c r="AH23" i="39"/>
  <c r="AH24" i="39"/>
  <c r="AH25" i="39"/>
  <c r="AH26" i="39"/>
  <c r="AH27" i="39"/>
  <c r="AH28" i="39"/>
  <c r="AH29" i="39"/>
  <c r="AH30" i="39"/>
  <c r="AG16" i="39"/>
  <c r="AG17" i="39"/>
  <c r="AG18" i="39"/>
  <c r="AG19" i="39"/>
  <c r="AG20" i="39"/>
  <c r="AG21" i="39"/>
  <c r="AG22" i="39"/>
  <c r="AG23" i="39"/>
  <c r="AG24" i="39"/>
  <c r="AG25" i="39"/>
  <c r="AG26" i="39"/>
  <c r="AG27" i="39"/>
  <c r="AG28" i="39"/>
  <c r="AG29" i="39"/>
  <c r="AG30" i="39"/>
  <c r="AG15" i="39"/>
  <c r="AA16" i="39"/>
  <c r="AA17" i="39"/>
  <c r="AA18" i="39"/>
  <c r="AA19" i="39"/>
  <c r="AA20" i="39"/>
  <c r="AA21" i="39"/>
  <c r="AA22" i="39"/>
  <c r="AA23" i="39"/>
  <c r="AA24" i="39"/>
  <c r="AA25" i="39"/>
  <c r="AA26" i="39"/>
  <c r="AA27" i="39"/>
  <c r="AA28" i="39"/>
  <c r="AA29" i="39"/>
  <c r="AA30" i="39"/>
  <c r="Z16" i="39"/>
  <c r="Z17" i="39"/>
  <c r="Z18" i="39"/>
  <c r="Z19" i="39"/>
  <c r="Z20" i="39"/>
  <c r="Z21" i="39"/>
  <c r="Z22" i="39"/>
  <c r="Z23" i="39"/>
  <c r="Z24" i="39"/>
  <c r="Z25" i="39"/>
  <c r="Z26" i="39"/>
  <c r="Z27" i="39"/>
  <c r="Z28" i="39"/>
  <c r="Z29" i="39"/>
  <c r="Z30" i="39"/>
  <c r="Z15" i="39"/>
  <c r="T16" i="39"/>
  <c r="T17" i="39"/>
  <c r="T18" i="39"/>
  <c r="T19" i="39"/>
  <c r="T20" i="39"/>
  <c r="T21" i="39"/>
  <c r="T22" i="39"/>
  <c r="T23" i="39"/>
  <c r="T24" i="39"/>
  <c r="T25" i="39"/>
  <c r="T26" i="39"/>
  <c r="T27" i="39"/>
  <c r="T28" i="39"/>
  <c r="T29" i="39"/>
  <c r="T30" i="39"/>
  <c r="S16" i="39"/>
  <c r="S17" i="39"/>
  <c r="S18" i="39"/>
  <c r="S19" i="39"/>
  <c r="S20" i="39"/>
  <c r="S21" i="39"/>
  <c r="S22" i="39"/>
  <c r="S23" i="39"/>
  <c r="S24" i="39"/>
  <c r="S25" i="39"/>
  <c r="S26" i="39"/>
  <c r="S27" i="39"/>
  <c r="S28" i="39"/>
  <c r="S29" i="39"/>
  <c r="S30" i="39"/>
  <c r="S15" i="39"/>
  <c r="M16" i="39"/>
  <c r="M17" i="39"/>
  <c r="M18" i="39"/>
  <c r="M19" i="39"/>
  <c r="M20" i="39"/>
  <c r="M21" i="39"/>
  <c r="M22" i="39"/>
  <c r="M23" i="39"/>
  <c r="M24" i="39"/>
  <c r="M25" i="39"/>
  <c r="M26" i="39"/>
  <c r="M27" i="39"/>
  <c r="M28" i="39"/>
  <c r="M29" i="39"/>
  <c r="M30" i="39"/>
  <c r="F16" i="39"/>
  <c r="F17" i="39"/>
  <c r="F18" i="39"/>
  <c r="F19" i="39"/>
  <c r="F20" i="39"/>
  <c r="F21" i="39"/>
  <c r="F22" i="39"/>
  <c r="F23" i="39"/>
  <c r="F24" i="39"/>
  <c r="F25" i="39"/>
  <c r="F26" i="39"/>
  <c r="F27" i="39"/>
  <c r="F28" i="39"/>
  <c r="F29" i="39"/>
  <c r="F30" i="39"/>
  <c r="L16" i="39"/>
  <c r="L17" i="39"/>
  <c r="L18" i="39"/>
  <c r="L19" i="39"/>
  <c r="L20" i="39"/>
  <c r="L21" i="39"/>
  <c r="L22" i="39"/>
  <c r="L23" i="39"/>
  <c r="L24" i="39"/>
  <c r="L25" i="39"/>
  <c r="L26" i="39"/>
  <c r="L27" i="39"/>
  <c r="L28" i="39"/>
  <c r="L29" i="39"/>
  <c r="L30" i="39"/>
  <c r="L15" i="39"/>
  <c r="E16" i="39"/>
  <c r="E17" i="39"/>
  <c r="E18" i="39"/>
  <c r="E19" i="39"/>
  <c r="E20" i="39"/>
  <c r="E21" i="39"/>
  <c r="E22" i="39"/>
  <c r="E23" i="39"/>
  <c r="E24" i="39"/>
  <c r="E25" i="39"/>
  <c r="E26" i="39"/>
  <c r="E27" i="39"/>
  <c r="E28" i="39"/>
  <c r="E29" i="39"/>
  <c r="E30" i="39"/>
  <c r="E15" i="39"/>
  <c r="C5" i="35"/>
  <c r="C4" i="35"/>
  <c r="BL123" i="35"/>
  <c r="BL124" i="35"/>
  <c r="BL125" i="35"/>
  <c r="BL126" i="35"/>
  <c r="BL127" i="35"/>
  <c r="BL128" i="35"/>
  <c r="BL129" i="35"/>
  <c r="BL130" i="35"/>
  <c r="BL131" i="35"/>
  <c r="BL132" i="35"/>
  <c r="BL133" i="35"/>
  <c r="BL134" i="35"/>
  <c r="BL135" i="35"/>
  <c r="BL136" i="35"/>
  <c r="BL137" i="35"/>
  <c r="BL138" i="35"/>
  <c r="BL139" i="35"/>
  <c r="BL140" i="35"/>
  <c r="BL141" i="35"/>
  <c r="BL142" i="35"/>
  <c r="BL143" i="35"/>
  <c r="BL144" i="35"/>
  <c r="BL145" i="35"/>
  <c r="BL122" i="35"/>
  <c r="BL115" i="35"/>
  <c r="BL116" i="35"/>
  <c r="BL117" i="35"/>
  <c r="BL118" i="35"/>
  <c r="BL114" i="35"/>
  <c r="BL100" i="35"/>
  <c r="BL101" i="35"/>
  <c r="BL102" i="35"/>
  <c r="BL103" i="35"/>
  <c r="BL104" i="35"/>
  <c r="BL105" i="35"/>
  <c r="BL106" i="35"/>
  <c r="BL107" i="35"/>
  <c r="BL108" i="35"/>
  <c r="BL109" i="35"/>
  <c r="BL110" i="35"/>
  <c r="BL99" i="35"/>
  <c r="BL89" i="35"/>
  <c r="BL90" i="35"/>
  <c r="BL91" i="35"/>
  <c r="BL92" i="35"/>
  <c r="BL93" i="35"/>
  <c r="BL94" i="35"/>
  <c r="BL95" i="35"/>
  <c r="BL88" i="35"/>
  <c r="BL84" i="35"/>
  <c r="BL73" i="35"/>
  <c r="BL74" i="35"/>
  <c r="BL75" i="35"/>
  <c r="BL76" i="35"/>
  <c r="BL72" i="35"/>
  <c r="AZ123" i="35"/>
  <c r="AZ124" i="35"/>
  <c r="AZ125" i="35"/>
  <c r="AZ126" i="35"/>
  <c r="AZ127" i="35"/>
  <c r="AZ128" i="35"/>
  <c r="AZ129" i="35"/>
  <c r="AZ130" i="35"/>
  <c r="AZ131" i="35"/>
  <c r="AZ132" i="35"/>
  <c r="AZ133" i="35"/>
  <c r="AZ134" i="35"/>
  <c r="AZ135" i="35"/>
  <c r="AZ136" i="35"/>
  <c r="AZ137" i="35"/>
  <c r="AZ138" i="35"/>
  <c r="AZ139" i="35"/>
  <c r="AZ140" i="35"/>
  <c r="AZ141" i="35"/>
  <c r="AZ142" i="35"/>
  <c r="AZ143" i="35"/>
  <c r="AZ144" i="35"/>
  <c r="AZ145" i="35"/>
  <c r="AZ122" i="35"/>
  <c r="AZ118" i="35"/>
  <c r="AZ117" i="35"/>
  <c r="AZ116" i="35"/>
  <c r="AZ115" i="35"/>
  <c r="AZ114" i="35"/>
  <c r="AZ89" i="35"/>
  <c r="AZ90" i="35"/>
  <c r="AZ91" i="35"/>
  <c r="AZ92" i="35"/>
  <c r="AZ93" i="35"/>
  <c r="AZ94" i="35"/>
  <c r="AZ95" i="35"/>
  <c r="AZ88" i="35"/>
  <c r="AZ84" i="35"/>
  <c r="AZ73" i="35"/>
  <c r="AZ74" i="35"/>
  <c r="AZ75" i="35"/>
  <c r="AZ76" i="35"/>
  <c r="AZ72" i="35"/>
  <c r="BL146" i="35"/>
  <c r="BL119" i="35"/>
  <c r="BL111" i="35"/>
  <c r="BL96" i="35"/>
  <c r="BL85" i="35"/>
  <c r="BL77" i="35"/>
  <c r="AZ146" i="35"/>
  <c r="AZ119" i="35"/>
  <c r="AZ96" i="35"/>
  <c r="AZ85" i="35"/>
  <c r="AZ77" i="35"/>
  <c r="AN123" i="35"/>
  <c r="AN124" i="35"/>
  <c r="AN125" i="35"/>
  <c r="AN126" i="35"/>
  <c r="AN127" i="35"/>
  <c r="AN128" i="35"/>
  <c r="AN129" i="35"/>
  <c r="AN130" i="35"/>
  <c r="AN131" i="35"/>
  <c r="AN132" i="35"/>
  <c r="AN133" i="35"/>
  <c r="AN134" i="35"/>
  <c r="AN135" i="35"/>
  <c r="AN136" i="35"/>
  <c r="AN137" i="35"/>
  <c r="AN138" i="35"/>
  <c r="AN139" i="35"/>
  <c r="AN140" i="35"/>
  <c r="AN141" i="35"/>
  <c r="AN142" i="35"/>
  <c r="AN143" i="35"/>
  <c r="AN144" i="35"/>
  <c r="AN145" i="35"/>
  <c r="AN122" i="35"/>
  <c r="AN118" i="35"/>
  <c r="AN117" i="35"/>
  <c r="AN116" i="35"/>
  <c r="AN115" i="35"/>
  <c r="AN114" i="35"/>
  <c r="AN89" i="35"/>
  <c r="AN90" i="35"/>
  <c r="AN91" i="35"/>
  <c r="AN92" i="35"/>
  <c r="AN93" i="35"/>
  <c r="AN94" i="35"/>
  <c r="AN95" i="35"/>
  <c r="AN88" i="35"/>
  <c r="AN84" i="35"/>
  <c r="AN73" i="35"/>
  <c r="AN74" i="35"/>
  <c r="AN75" i="35"/>
  <c r="AN76" i="35"/>
  <c r="AN72" i="35"/>
  <c r="AN146" i="35"/>
  <c r="AN119" i="35"/>
  <c r="AN96" i="35"/>
  <c r="AN85" i="35"/>
  <c r="AN77" i="35"/>
  <c r="AB123" i="35"/>
  <c r="AB124" i="35"/>
  <c r="AB125" i="35"/>
  <c r="AB126" i="35"/>
  <c r="AB127" i="35"/>
  <c r="AB128" i="35"/>
  <c r="AB129" i="35"/>
  <c r="AB130" i="35"/>
  <c r="AB131" i="35"/>
  <c r="AB132" i="35"/>
  <c r="AB133" i="35"/>
  <c r="AB134" i="35"/>
  <c r="AB135" i="35"/>
  <c r="AB136" i="35"/>
  <c r="AB137" i="35"/>
  <c r="AB138" i="35"/>
  <c r="AB139" i="35"/>
  <c r="AB140" i="35"/>
  <c r="AB141" i="35"/>
  <c r="AB142" i="35"/>
  <c r="AB143" i="35"/>
  <c r="AB144" i="35"/>
  <c r="AB145" i="35"/>
  <c r="AB122" i="35"/>
  <c r="AB118" i="35"/>
  <c r="AB117" i="35"/>
  <c r="AB116" i="35"/>
  <c r="AB115" i="35"/>
  <c r="AB114" i="35"/>
  <c r="AB89" i="35"/>
  <c r="AB90" i="35"/>
  <c r="AB91" i="35"/>
  <c r="AB92" i="35"/>
  <c r="AB93" i="35"/>
  <c r="AB94" i="35"/>
  <c r="AB95" i="35"/>
  <c r="AB88" i="35"/>
  <c r="AB84" i="35"/>
  <c r="AB73" i="35"/>
  <c r="AB74" i="35"/>
  <c r="AB75" i="35"/>
  <c r="AB76" i="35"/>
  <c r="AB72" i="35"/>
  <c r="AB146" i="35"/>
  <c r="AB119" i="35"/>
  <c r="AB96" i="35"/>
  <c r="AB85" i="35"/>
  <c r="AB77" i="35"/>
  <c r="P123" i="35"/>
  <c r="P124" i="35"/>
  <c r="P125" i="35"/>
  <c r="P126" i="35"/>
  <c r="P127" i="35"/>
  <c r="P128" i="35"/>
  <c r="P129" i="35"/>
  <c r="P130" i="35"/>
  <c r="P131" i="35"/>
  <c r="P132" i="35"/>
  <c r="P133" i="35"/>
  <c r="P134" i="35"/>
  <c r="P135" i="35"/>
  <c r="P136" i="35"/>
  <c r="P137" i="35"/>
  <c r="P138" i="35"/>
  <c r="P139" i="35"/>
  <c r="P140" i="35"/>
  <c r="P141" i="35"/>
  <c r="P142" i="35"/>
  <c r="P143" i="35"/>
  <c r="P144" i="35"/>
  <c r="P145" i="35"/>
  <c r="P122" i="35"/>
  <c r="P115" i="35"/>
  <c r="P116" i="35"/>
  <c r="P117" i="35"/>
  <c r="P118" i="35"/>
  <c r="P114" i="35"/>
  <c r="P89" i="35"/>
  <c r="P90" i="35"/>
  <c r="P91" i="35"/>
  <c r="P92" i="35"/>
  <c r="P93" i="35"/>
  <c r="P94" i="35"/>
  <c r="P95" i="35"/>
  <c r="P88" i="35"/>
  <c r="P84" i="35"/>
  <c r="P73" i="35"/>
  <c r="P74" i="35"/>
  <c r="P75" i="35"/>
  <c r="P76" i="35"/>
  <c r="P72" i="35"/>
  <c r="P146" i="35"/>
  <c r="P119" i="35"/>
  <c r="P96" i="35"/>
  <c r="P85" i="35"/>
  <c r="P77" i="35"/>
  <c r="BC84" i="37"/>
  <c r="BA83" i="37"/>
  <c r="BL83" i="35" s="1"/>
  <c r="AR83" i="37"/>
  <c r="AZ83" i="35" s="1"/>
  <c r="AI83" i="37"/>
  <c r="AN83" i="35" s="1"/>
  <c r="Z83" i="37"/>
  <c r="AB83" i="35" s="1"/>
  <c r="BA82" i="37"/>
  <c r="BL82" i="35" s="1"/>
  <c r="AR82" i="37"/>
  <c r="AZ82" i="35" s="1"/>
  <c r="AI82" i="37"/>
  <c r="AN82" i="35" s="1"/>
  <c r="Z82" i="37"/>
  <c r="AB82" i="35" s="1"/>
  <c r="BA81" i="37"/>
  <c r="BL81" i="35" s="1"/>
  <c r="AR81" i="37"/>
  <c r="AZ81" i="35" s="1"/>
  <c r="AI81" i="37"/>
  <c r="AN81" i="35" s="1"/>
  <c r="Z81" i="37"/>
  <c r="BA80" i="37"/>
  <c r="BL80" i="35" s="1"/>
  <c r="AR80" i="37"/>
  <c r="AZ80" i="35" s="1"/>
  <c r="AI80" i="37"/>
  <c r="AN80" i="35" s="1"/>
  <c r="Z80" i="37"/>
  <c r="AB80" i="35" s="1"/>
  <c r="P83" i="37"/>
  <c r="P83" i="35" s="1"/>
  <c r="P82" i="37"/>
  <c r="P82" i="35" s="1"/>
  <c r="P81" i="37"/>
  <c r="P81" i="35" s="1"/>
  <c r="P80" i="37"/>
  <c r="P80" i="35" s="1"/>
  <c r="AF68" i="39"/>
  <c r="AF69" i="39"/>
  <c r="AF70" i="39"/>
  <c r="AF71" i="39"/>
  <c r="AF72" i="39"/>
  <c r="AF67" i="39"/>
  <c r="Y68" i="39"/>
  <c r="Y69" i="39"/>
  <c r="Y70" i="39"/>
  <c r="Y71" i="39"/>
  <c r="Y72" i="39"/>
  <c r="Y67" i="39"/>
  <c r="R68" i="39"/>
  <c r="R69" i="39"/>
  <c r="R70" i="39"/>
  <c r="R71" i="39"/>
  <c r="R72" i="39"/>
  <c r="R67" i="39"/>
  <c r="K68" i="39"/>
  <c r="K69" i="39"/>
  <c r="K70" i="39"/>
  <c r="K71" i="39"/>
  <c r="K72" i="39"/>
  <c r="K67" i="39"/>
  <c r="D68" i="39"/>
  <c r="D69" i="39"/>
  <c r="D70" i="39"/>
  <c r="D71" i="39"/>
  <c r="D72" i="39"/>
  <c r="D67" i="39"/>
  <c r="AF60" i="39"/>
  <c r="D58" i="39"/>
  <c r="D59" i="39"/>
  <c r="D60" i="39"/>
  <c r="D61" i="39"/>
  <c r="D62" i="39"/>
  <c r="D57" i="39"/>
  <c r="AI38" i="39"/>
  <c r="AI39" i="39"/>
  <c r="AI40" i="39"/>
  <c r="AI41" i="39"/>
  <c r="AI37" i="39"/>
  <c r="AB38" i="39"/>
  <c r="AB39" i="39"/>
  <c r="AB40" i="39"/>
  <c r="AB41" i="39"/>
  <c r="AB37" i="39"/>
  <c r="U38" i="39"/>
  <c r="U39" i="39"/>
  <c r="U40" i="39"/>
  <c r="U41" i="39"/>
  <c r="U37" i="39"/>
  <c r="N38" i="39"/>
  <c r="N39" i="39"/>
  <c r="N40" i="39"/>
  <c r="N41" i="39"/>
  <c r="N37" i="39"/>
  <c r="G38" i="39"/>
  <c r="G39" i="39"/>
  <c r="G40" i="39"/>
  <c r="G41" i="39"/>
  <c r="G37" i="39"/>
  <c r="AI16" i="39"/>
  <c r="AI17" i="39"/>
  <c r="AI18" i="39"/>
  <c r="AI19" i="39"/>
  <c r="AI20" i="39"/>
  <c r="AI21" i="39"/>
  <c r="AI22" i="39"/>
  <c r="AI23" i="39"/>
  <c r="AI24" i="39"/>
  <c r="AI25" i="39"/>
  <c r="AI26" i="39"/>
  <c r="AI27" i="39"/>
  <c r="AI28" i="39"/>
  <c r="AI29" i="39"/>
  <c r="AI30" i="39"/>
  <c r="AI15" i="39"/>
  <c r="AB16" i="39"/>
  <c r="AB17" i="39"/>
  <c r="AB18" i="39"/>
  <c r="AB19" i="39"/>
  <c r="AB20" i="39"/>
  <c r="AB21" i="39"/>
  <c r="AB22" i="39"/>
  <c r="AB23" i="39"/>
  <c r="AB24" i="39"/>
  <c r="AB25" i="39"/>
  <c r="AB26" i="39"/>
  <c r="AB27" i="39"/>
  <c r="AB28" i="39"/>
  <c r="AB29" i="39"/>
  <c r="AB30" i="39"/>
  <c r="AB15" i="39"/>
  <c r="U16" i="39"/>
  <c r="U17" i="39"/>
  <c r="U18" i="39"/>
  <c r="U19" i="39"/>
  <c r="U20" i="39"/>
  <c r="U21" i="39"/>
  <c r="U22" i="39"/>
  <c r="U23" i="39"/>
  <c r="U24" i="39"/>
  <c r="U25" i="39"/>
  <c r="U26" i="39"/>
  <c r="U27" i="39"/>
  <c r="U28" i="39"/>
  <c r="U29" i="39"/>
  <c r="U30" i="39"/>
  <c r="U15" i="39"/>
  <c r="N16" i="39"/>
  <c r="N17" i="39"/>
  <c r="N18" i="39"/>
  <c r="N19" i="39"/>
  <c r="N20" i="39"/>
  <c r="N21" i="39"/>
  <c r="N22" i="39"/>
  <c r="N23" i="39"/>
  <c r="N24" i="39"/>
  <c r="N25" i="39"/>
  <c r="N26" i="39"/>
  <c r="N27" i="39"/>
  <c r="N28" i="39"/>
  <c r="N29" i="39"/>
  <c r="N30" i="39"/>
  <c r="N15" i="39"/>
  <c r="G16" i="39"/>
  <c r="G17" i="39"/>
  <c r="G18" i="39"/>
  <c r="G19" i="39"/>
  <c r="G20" i="39"/>
  <c r="G21" i="39"/>
  <c r="G22" i="39"/>
  <c r="G23" i="39"/>
  <c r="G24" i="39"/>
  <c r="G25" i="39"/>
  <c r="G26" i="39"/>
  <c r="G27" i="39"/>
  <c r="G28" i="39"/>
  <c r="G29" i="39"/>
  <c r="G30" i="39"/>
  <c r="G15" i="39"/>
  <c r="B67" i="39"/>
  <c r="B68" i="39"/>
  <c r="B69" i="39"/>
  <c r="B70" i="39"/>
  <c r="B71" i="39"/>
  <c r="B72" i="39"/>
  <c r="B62" i="39"/>
  <c r="B57" i="39"/>
  <c r="B58" i="39"/>
  <c r="B59" i="39"/>
  <c r="B60" i="39"/>
  <c r="B61" i="39"/>
  <c r="B46" i="39"/>
  <c r="B47" i="39"/>
  <c r="B48" i="39"/>
  <c r="B49" i="39"/>
  <c r="B50" i="39"/>
  <c r="B38" i="39"/>
  <c r="B39" i="39"/>
  <c r="B40" i="39"/>
  <c r="B41" i="39"/>
  <c r="B37" i="39"/>
  <c r="B16" i="39"/>
  <c r="B17" i="39"/>
  <c r="B18" i="39"/>
  <c r="B19" i="39"/>
  <c r="B20" i="39"/>
  <c r="B21" i="39"/>
  <c r="B22" i="39"/>
  <c r="B23" i="39"/>
  <c r="B24" i="39"/>
  <c r="B25" i="39"/>
  <c r="B26" i="39"/>
  <c r="B27" i="39"/>
  <c r="B28" i="39"/>
  <c r="B29" i="39"/>
  <c r="B30" i="39"/>
  <c r="B15" i="39"/>
  <c r="BF16" i="35"/>
  <c r="BF17" i="35"/>
  <c r="BF18" i="35"/>
  <c r="BF19" i="35"/>
  <c r="BF20" i="35"/>
  <c r="BF21" i="35"/>
  <c r="BF22" i="35"/>
  <c r="BF23" i="35"/>
  <c r="BF24" i="35"/>
  <c r="BF25" i="35"/>
  <c r="BF26" i="35"/>
  <c r="BF27" i="35"/>
  <c r="BF28" i="35"/>
  <c r="BF29" i="35"/>
  <c r="BF30" i="35"/>
  <c r="BF15" i="35"/>
  <c r="AT16" i="35"/>
  <c r="AT17" i="35"/>
  <c r="AT18" i="35"/>
  <c r="AT19" i="35"/>
  <c r="AT20" i="35"/>
  <c r="AT21" i="35"/>
  <c r="AT22" i="35"/>
  <c r="AT23" i="35"/>
  <c r="AT24" i="35"/>
  <c r="AT25" i="35"/>
  <c r="AT26" i="35"/>
  <c r="AT27" i="35"/>
  <c r="AT28" i="35"/>
  <c r="AT29" i="35"/>
  <c r="AT30" i="35"/>
  <c r="AT15" i="35"/>
  <c r="AH16" i="35"/>
  <c r="AH17" i="35"/>
  <c r="AH18" i="35"/>
  <c r="AH19" i="35"/>
  <c r="AH20" i="35"/>
  <c r="AH21" i="35"/>
  <c r="AH22" i="35"/>
  <c r="AH23" i="35"/>
  <c r="AH24" i="35"/>
  <c r="AH25" i="35"/>
  <c r="AH26" i="35"/>
  <c r="AH27" i="35"/>
  <c r="AH28" i="35"/>
  <c r="AH29" i="35"/>
  <c r="AH30" i="35"/>
  <c r="AH15" i="35"/>
  <c r="V15" i="35"/>
  <c r="V16" i="35"/>
  <c r="V17" i="35"/>
  <c r="V18" i="35"/>
  <c r="V19" i="35"/>
  <c r="V20" i="35"/>
  <c r="V21" i="35"/>
  <c r="V22" i="35"/>
  <c r="V23" i="35"/>
  <c r="V24" i="35"/>
  <c r="V25" i="35"/>
  <c r="V26" i="35"/>
  <c r="V27" i="35"/>
  <c r="V28" i="35"/>
  <c r="V29" i="35"/>
  <c r="V30" i="35"/>
  <c r="J16" i="35"/>
  <c r="J17" i="35"/>
  <c r="J18" i="35"/>
  <c r="J19" i="35"/>
  <c r="J20" i="35"/>
  <c r="J21" i="35"/>
  <c r="J22" i="35"/>
  <c r="J23" i="35"/>
  <c r="J24" i="35"/>
  <c r="J25" i="35"/>
  <c r="J26" i="35"/>
  <c r="J27" i="35"/>
  <c r="J28" i="35"/>
  <c r="J29" i="35"/>
  <c r="J30" i="35"/>
  <c r="J15" i="35"/>
  <c r="C3" i="35"/>
  <c r="C6" i="35"/>
  <c r="C2" i="35"/>
  <c r="K20" i="28"/>
  <c r="K30" i="28"/>
  <c r="AH16" i="31"/>
  <c r="BK83" i="35"/>
  <c r="AY83" i="35"/>
  <c r="AM83" i="35"/>
  <c r="AA83" i="35"/>
  <c r="N83" i="35"/>
  <c r="AA82" i="35"/>
  <c r="N82" i="35"/>
  <c r="AM82" i="35"/>
  <c r="AY82" i="35"/>
  <c r="BK82" i="35"/>
  <c r="BK80" i="35"/>
  <c r="BK81" i="35"/>
  <c r="AY81" i="35"/>
  <c r="AY80" i="35"/>
  <c r="AM81" i="35"/>
  <c r="AM80" i="35"/>
  <c r="AA80" i="35"/>
  <c r="AA81" i="35"/>
  <c r="N81" i="35"/>
  <c r="N80" i="35"/>
  <c r="N29" i="9"/>
  <c r="N27" i="9"/>
  <c r="N26" i="9"/>
  <c r="N19" i="9"/>
  <c r="N15" i="9"/>
  <c r="N13" i="9"/>
  <c r="N12" i="9"/>
  <c r="N8" i="9"/>
  <c r="N6" i="9"/>
  <c r="N5" i="9"/>
  <c r="K17" i="9"/>
  <c r="J17" i="9"/>
  <c r="I17" i="9"/>
  <c r="H17" i="9"/>
  <c r="E17" i="9"/>
  <c r="BP115" i="35"/>
  <c r="BP114" i="35"/>
  <c r="N146" i="35"/>
  <c r="F57" i="28" s="1"/>
  <c r="BP122" i="35"/>
  <c r="Z119" i="35"/>
  <c r="H56" i="28" s="1"/>
  <c r="BP99" i="35"/>
  <c r="H14" i="38"/>
  <c r="H13" i="38"/>
  <c r="H12" i="38"/>
  <c r="H11" i="38"/>
  <c r="H9" i="38"/>
  <c r="H8" i="38"/>
  <c r="H7" i="38"/>
  <c r="J16" i="37"/>
  <c r="S16" i="37" s="1"/>
  <c r="AB16" i="37" s="1"/>
  <c r="AK16" i="37" s="1"/>
  <c r="J17" i="37"/>
  <c r="S17" i="37" s="1"/>
  <c r="AB17" i="37" s="1"/>
  <c r="J18" i="37"/>
  <c r="S18" i="37" s="1"/>
  <c r="AB18" i="37" s="1"/>
  <c r="AK18" i="37" s="1"/>
  <c r="J19" i="37"/>
  <c r="S19" i="37" s="1"/>
  <c r="AB19" i="37" s="1"/>
  <c r="J20" i="37"/>
  <c r="S20" i="37" s="1"/>
  <c r="AB20" i="37" s="1"/>
  <c r="AK20" i="37" s="1"/>
  <c r="J21" i="37"/>
  <c r="S21" i="37" s="1"/>
  <c r="AB21" i="37" s="1"/>
  <c r="J22" i="37"/>
  <c r="S22" i="37" s="1"/>
  <c r="AB22" i="37" s="1"/>
  <c r="AK22" i="37" s="1"/>
  <c r="J23" i="37"/>
  <c r="S23" i="37" s="1"/>
  <c r="AB23" i="37" s="1"/>
  <c r="J24" i="37"/>
  <c r="S24" i="37" s="1"/>
  <c r="AB24" i="37" s="1"/>
  <c r="AK24" i="37" s="1"/>
  <c r="J25" i="37"/>
  <c r="S25" i="37" s="1"/>
  <c r="AB25" i="37" s="1"/>
  <c r="J26" i="37"/>
  <c r="S26" i="37" s="1"/>
  <c r="AB26" i="37" s="1"/>
  <c r="AK26" i="37" s="1"/>
  <c r="J27" i="37"/>
  <c r="S27" i="37" s="1"/>
  <c r="AB27" i="37" s="1"/>
  <c r="J28" i="37"/>
  <c r="S28" i="37" s="1"/>
  <c r="AB28" i="37" s="1"/>
  <c r="AK28" i="37" s="1"/>
  <c r="J29" i="37"/>
  <c r="S29" i="37" s="1"/>
  <c r="AB29" i="37" s="1"/>
  <c r="J30" i="37"/>
  <c r="S30" i="37" s="1"/>
  <c r="AB30" i="37" s="1"/>
  <c r="AK30" i="37" s="1"/>
  <c r="J15" i="37"/>
  <c r="S15" i="37" s="1"/>
  <c r="AB15" i="37" s="1"/>
  <c r="I16" i="37"/>
  <c r="I17" i="37"/>
  <c r="I18" i="37"/>
  <c r="I19" i="37"/>
  <c r="I20" i="37"/>
  <c r="I21" i="37"/>
  <c r="I22" i="37"/>
  <c r="I23" i="37"/>
  <c r="I24" i="37"/>
  <c r="I25" i="37"/>
  <c r="I26" i="37"/>
  <c r="I27" i="37"/>
  <c r="I28" i="37"/>
  <c r="I29" i="37"/>
  <c r="I30" i="37"/>
  <c r="I15" i="37"/>
  <c r="C16" i="37"/>
  <c r="C17" i="37"/>
  <c r="C18" i="37"/>
  <c r="C19" i="37"/>
  <c r="C20" i="37"/>
  <c r="C21" i="37"/>
  <c r="C22" i="37"/>
  <c r="C23" i="37"/>
  <c r="C24" i="37"/>
  <c r="C25" i="37"/>
  <c r="C26" i="37"/>
  <c r="C27" i="37"/>
  <c r="C28" i="37"/>
  <c r="C29" i="37"/>
  <c r="C30" i="37"/>
  <c r="C15" i="37"/>
  <c r="B16" i="37"/>
  <c r="B17" i="37"/>
  <c r="B18" i="37"/>
  <c r="B19" i="37"/>
  <c r="B20" i="37"/>
  <c r="B21" i="37"/>
  <c r="B22" i="37"/>
  <c r="B23" i="37"/>
  <c r="B24" i="37"/>
  <c r="B25" i="37"/>
  <c r="B26" i="37"/>
  <c r="B27" i="37"/>
  <c r="B28" i="37"/>
  <c r="B29" i="37"/>
  <c r="B30" i="37"/>
  <c r="B15" i="37"/>
  <c r="H16" i="37"/>
  <c r="AV16" i="37" s="1"/>
  <c r="H17" i="37"/>
  <c r="AM17" i="37" s="1"/>
  <c r="H18" i="37"/>
  <c r="AM18" i="37" s="1"/>
  <c r="H19" i="37"/>
  <c r="AD19" i="37" s="1"/>
  <c r="H20" i="37"/>
  <c r="AD20" i="37" s="1"/>
  <c r="H21" i="37"/>
  <c r="U21" i="37" s="1"/>
  <c r="H22" i="37"/>
  <c r="U22" i="37" s="1"/>
  <c r="H23" i="37"/>
  <c r="L23" i="37" s="1"/>
  <c r="H24" i="37"/>
  <c r="L24" i="37" s="1"/>
  <c r="H25" i="37"/>
  <c r="L25" i="37" s="1"/>
  <c r="H26" i="37"/>
  <c r="AV26" i="37" s="1"/>
  <c r="H27" i="37"/>
  <c r="AV27" i="37" s="1"/>
  <c r="H28" i="37"/>
  <c r="AV28" i="37" s="1"/>
  <c r="H29" i="37"/>
  <c r="AV29" i="37" s="1"/>
  <c r="H30" i="37"/>
  <c r="AV30" i="37" s="1"/>
  <c r="H15" i="37"/>
  <c r="AV15" i="37" s="1"/>
  <c r="BJ96" i="35"/>
  <c r="N53" i="28" s="1"/>
  <c r="AX96" i="35"/>
  <c r="L53" i="28" s="1"/>
  <c r="AL96" i="35"/>
  <c r="J53" i="28" s="1"/>
  <c r="Z96" i="35"/>
  <c r="H53" i="28" s="1"/>
  <c r="AZ146" i="37"/>
  <c r="AQ146" i="37"/>
  <c r="AH146" i="37"/>
  <c r="Y146" i="37"/>
  <c r="P146" i="37"/>
  <c r="BC145" i="37"/>
  <c r="D145" i="37"/>
  <c r="C145" i="37"/>
  <c r="BC144" i="37"/>
  <c r="D144" i="37"/>
  <c r="C144" i="37"/>
  <c r="BC143" i="37"/>
  <c r="D143" i="37"/>
  <c r="C143" i="37"/>
  <c r="BC142" i="37"/>
  <c r="D142" i="37"/>
  <c r="C142" i="37"/>
  <c r="BC141" i="37"/>
  <c r="D141" i="37"/>
  <c r="C141" i="37"/>
  <c r="BC140" i="37"/>
  <c r="D140" i="37"/>
  <c r="C140" i="37"/>
  <c r="BC139" i="37"/>
  <c r="D139" i="37"/>
  <c r="C139" i="37"/>
  <c r="BC138" i="37"/>
  <c r="D138" i="37"/>
  <c r="C138" i="37"/>
  <c r="BC137" i="37"/>
  <c r="D137" i="37"/>
  <c r="C137" i="37"/>
  <c r="BC136" i="37"/>
  <c r="D136" i="37"/>
  <c r="C136" i="37"/>
  <c r="BC135" i="37"/>
  <c r="D135" i="37"/>
  <c r="C135" i="37"/>
  <c r="BC134" i="37"/>
  <c r="D134" i="37"/>
  <c r="C134" i="37"/>
  <c r="BC133" i="37"/>
  <c r="D133" i="37"/>
  <c r="C133" i="37"/>
  <c r="BC132" i="37"/>
  <c r="D132" i="37"/>
  <c r="C132" i="37"/>
  <c r="BC131" i="37"/>
  <c r="D131" i="37"/>
  <c r="C131" i="37"/>
  <c r="BC130" i="37"/>
  <c r="D130" i="37"/>
  <c r="C130" i="37"/>
  <c r="BC129" i="37"/>
  <c r="D129" i="37"/>
  <c r="C129" i="37"/>
  <c r="BC128" i="37"/>
  <c r="D128" i="37"/>
  <c r="C128" i="37"/>
  <c r="BC127" i="37"/>
  <c r="D127" i="37"/>
  <c r="C127" i="37"/>
  <c r="BC126" i="37"/>
  <c r="D126" i="37"/>
  <c r="C126" i="37"/>
  <c r="BC125" i="37"/>
  <c r="D125" i="37"/>
  <c r="C125" i="37"/>
  <c r="BC124" i="37"/>
  <c r="D124" i="37"/>
  <c r="C124" i="37"/>
  <c r="BC123" i="37"/>
  <c r="D123" i="37"/>
  <c r="C123" i="37"/>
  <c r="BC122" i="37"/>
  <c r="D122" i="37"/>
  <c r="C122" i="37"/>
  <c r="AZ119" i="37"/>
  <c r="AQ119" i="37"/>
  <c r="AH119" i="37"/>
  <c r="Y119" i="37"/>
  <c r="P119" i="37"/>
  <c r="BC118" i="37"/>
  <c r="BC117" i="37"/>
  <c r="BC116" i="37"/>
  <c r="BC115" i="37"/>
  <c r="BC114" i="37"/>
  <c r="AZ111" i="37"/>
  <c r="AQ111" i="37"/>
  <c r="AH111" i="37"/>
  <c r="Y111" i="37"/>
  <c r="P111" i="37"/>
  <c r="BC110" i="37"/>
  <c r="W110" i="37"/>
  <c r="N110" i="37"/>
  <c r="BC109" i="37"/>
  <c r="W109" i="37"/>
  <c r="N109" i="37"/>
  <c r="BC108" i="37"/>
  <c r="W108" i="37"/>
  <c r="N108" i="37"/>
  <c r="BC107" i="37"/>
  <c r="W107" i="37"/>
  <c r="N107" i="37"/>
  <c r="BC106" i="37"/>
  <c r="W106" i="37"/>
  <c r="N106" i="37"/>
  <c r="BC105" i="37"/>
  <c r="W105" i="37"/>
  <c r="N105" i="37"/>
  <c r="BC104" i="37"/>
  <c r="W104" i="37"/>
  <c r="N104" i="37"/>
  <c r="BC103" i="37"/>
  <c r="W103" i="37"/>
  <c r="N103" i="37"/>
  <c r="BC102" i="37"/>
  <c r="W102" i="37"/>
  <c r="N102" i="37"/>
  <c r="BC101" i="37"/>
  <c r="W101" i="37"/>
  <c r="N101" i="37"/>
  <c r="BC100" i="37"/>
  <c r="W100" i="37"/>
  <c r="N100" i="37"/>
  <c r="BC99" i="37"/>
  <c r="N99" i="37"/>
  <c r="AZ96" i="37"/>
  <c r="AQ96" i="37"/>
  <c r="AH96" i="37"/>
  <c r="Y96" i="37"/>
  <c r="P96" i="37"/>
  <c r="BC95" i="37"/>
  <c r="BC94" i="37"/>
  <c r="BC93" i="37"/>
  <c r="BC92" i="37"/>
  <c r="BC91" i="37"/>
  <c r="BC90" i="37"/>
  <c r="BC89" i="37"/>
  <c r="BC88" i="37"/>
  <c r="AZ77" i="37"/>
  <c r="AQ77" i="37"/>
  <c r="AH77" i="37"/>
  <c r="Y77" i="37"/>
  <c r="P77" i="37"/>
  <c r="BC76" i="37"/>
  <c r="BC75" i="37"/>
  <c r="BC74" i="37"/>
  <c r="BC73" i="37"/>
  <c r="BC72" i="37"/>
  <c r="AZ66" i="37"/>
  <c r="BM66" i="35" s="1"/>
  <c r="AY66" i="37"/>
  <c r="BL66" i="35" s="1"/>
  <c r="BN66" i="35" s="1"/>
  <c r="AQ66" i="37"/>
  <c r="BA66" i="35" s="1"/>
  <c r="AP66" i="37"/>
  <c r="AZ66" i="35" s="1"/>
  <c r="BB66" i="35" s="1"/>
  <c r="AH66" i="37"/>
  <c r="AO66" i="35" s="1"/>
  <c r="AG66" i="37"/>
  <c r="AN66" i="35" s="1"/>
  <c r="Y66" i="37"/>
  <c r="AC66" i="35" s="1"/>
  <c r="X66" i="37"/>
  <c r="AB66" i="35" s="1"/>
  <c r="P66" i="37"/>
  <c r="Q66" i="35" s="1"/>
  <c r="O66" i="37"/>
  <c r="P66" i="35" s="1"/>
  <c r="AZ65" i="37"/>
  <c r="BM65" i="35" s="1"/>
  <c r="AY65" i="37"/>
  <c r="BL65" i="35" s="1"/>
  <c r="BN65" i="35" s="1"/>
  <c r="AQ65" i="37"/>
  <c r="BA65" i="35" s="1"/>
  <c r="AP65" i="37"/>
  <c r="AZ65" i="35" s="1"/>
  <c r="BB65" i="35" s="1"/>
  <c r="AH65" i="37"/>
  <c r="AO65" i="35" s="1"/>
  <c r="AG65" i="37"/>
  <c r="AN65" i="35" s="1"/>
  <c r="Y65" i="37"/>
  <c r="AC65" i="35" s="1"/>
  <c r="X65" i="37"/>
  <c r="AB65" i="35" s="1"/>
  <c r="P65" i="37"/>
  <c r="Q65" i="35" s="1"/>
  <c r="O65" i="37"/>
  <c r="P65" i="35" s="1"/>
  <c r="AZ64" i="37"/>
  <c r="BM64" i="35" s="1"/>
  <c r="AY64" i="37"/>
  <c r="BL64" i="35" s="1"/>
  <c r="BN64" i="35" s="1"/>
  <c r="AQ64" i="37"/>
  <c r="BA64" i="35" s="1"/>
  <c r="AP64" i="37"/>
  <c r="AZ64" i="35" s="1"/>
  <c r="BB64" i="35" s="1"/>
  <c r="AH64" i="37"/>
  <c r="AO64" i="35" s="1"/>
  <c r="AG64" i="37"/>
  <c r="AN64" i="35" s="1"/>
  <c r="AP64" i="35" s="1"/>
  <c r="Y64" i="37"/>
  <c r="AC64" i="35" s="1"/>
  <c r="X64" i="37"/>
  <c r="AB64" i="35" s="1"/>
  <c r="P64" i="37"/>
  <c r="Q64" i="35" s="1"/>
  <c r="O64" i="37"/>
  <c r="P64" i="35" s="1"/>
  <c r="AZ63" i="37"/>
  <c r="BM63" i="35" s="1"/>
  <c r="AY63" i="37"/>
  <c r="BL63" i="35" s="1"/>
  <c r="BN63" i="35" s="1"/>
  <c r="AQ63" i="37"/>
  <c r="BA63" i="35" s="1"/>
  <c r="AP63" i="37"/>
  <c r="AZ63" i="35" s="1"/>
  <c r="AH63" i="37"/>
  <c r="AO63" i="35" s="1"/>
  <c r="AG63" i="37"/>
  <c r="AN63" i="35" s="1"/>
  <c r="AP63" i="35" s="1"/>
  <c r="Y63" i="37"/>
  <c r="AC63" i="35" s="1"/>
  <c r="X63" i="37"/>
  <c r="AB63" i="35" s="1"/>
  <c r="AD63" i="35" s="1"/>
  <c r="P63" i="37"/>
  <c r="Q63" i="35" s="1"/>
  <c r="O63" i="37"/>
  <c r="P63" i="35" s="1"/>
  <c r="AZ62" i="37"/>
  <c r="BM62" i="35" s="1"/>
  <c r="AY62" i="37"/>
  <c r="BL62" i="35" s="1"/>
  <c r="BN62" i="35" s="1"/>
  <c r="AQ62" i="37"/>
  <c r="BA62" i="35" s="1"/>
  <c r="AP62" i="37"/>
  <c r="AZ62" i="35" s="1"/>
  <c r="AH62" i="37"/>
  <c r="AO62" i="35" s="1"/>
  <c r="AG62" i="37"/>
  <c r="AN62" i="35" s="1"/>
  <c r="Y62" i="37"/>
  <c r="AC62" i="35" s="1"/>
  <c r="X62" i="37"/>
  <c r="AB62" i="35" s="1"/>
  <c r="P62" i="37"/>
  <c r="Q62" i="35" s="1"/>
  <c r="O62" i="37"/>
  <c r="P62" i="35" s="1"/>
  <c r="AZ61" i="37"/>
  <c r="BM61" i="35" s="1"/>
  <c r="AY61" i="37"/>
  <c r="BL61" i="35" s="1"/>
  <c r="BN61" i="35" s="1"/>
  <c r="AQ61" i="37"/>
  <c r="BA61" i="35" s="1"/>
  <c r="AP61" i="37"/>
  <c r="AZ61" i="35" s="1"/>
  <c r="AH61" i="37"/>
  <c r="AO61" i="35" s="1"/>
  <c r="AG61" i="37"/>
  <c r="AN61" i="35" s="1"/>
  <c r="AP61" i="35" s="1"/>
  <c r="Y61" i="37"/>
  <c r="AC61" i="35" s="1"/>
  <c r="X61" i="37"/>
  <c r="AB61" i="35" s="1"/>
  <c r="P61" i="37"/>
  <c r="Q61" i="35" s="1"/>
  <c r="O61" i="37"/>
  <c r="P61" i="35" s="1"/>
  <c r="S58" i="37"/>
  <c r="X58" i="37" s="1"/>
  <c r="AB58" i="35" s="1"/>
  <c r="P58" i="37"/>
  <c r="Q58" i="35" s="1"/>
  <c r="O58" i="37"/>
  <c r="P58" i="35" s="1"/>
  <c r="S57" i="37"/>
  <c r="P57" i="37"/>
  <c r="Q57" i="35" s="1"/>
  <c r="O57" i="37"/>
  <c r="P57" i="35" s="1"/>
  <c r="S56" i="37"/>
  <c r="Y56" i="37" s="1"/>
  <c r="AC56" i="35" s="1"/>
  <c r="P56" i="37"/>
  <c r="Q56" i="35" s="1"/>
  <c r="O56" i="37"/>
  <c r="P56" i="35" s="1"/>
  <c r="S55" i="37"/>
  <c r="AB55" i="37" s="1"/>
  <c r="AK55" i="37" s="1"/>
  <c r="P55" i="37"/>
  <c r="Q55" i="35" s="1"/>
  <c r="O55" i="37"/>
  <c r="P55" i="35" s="1"/>
  <c r="S54" i="37"/>
  <c r="AB54" i="37" s="1"/>
  <c r="AH54" i="37" s="1"/>
  <c r="AO54" i="35" s="1"/>
  <c r="P54" i="37"/>
  <c r="Q54" i="35" s="1"/>
  <c r="O54" i="37"/>
  <c r="P54" i="35" s="1"/>
  <c r="S53" i="37"/>
  <c r="X53" i="37" s="1"/>
  <c r="AB53" i="35" s="1"/>
  <c r="P53" i="37"/>
  <c r="Q53" i="35" s="1"/>
  <c r="O53" i="37"/>
  <c r="P53" i="35" s="1"/>
  <c r="S47" i="37"/>
  <c r="AB47" i="37" s="1"/>
  <c r="AG47" i="37" s="1"/>
  <c r="AN47" i="35" s="1"/>
  <c r="O47" i="37"/>
  <c r="P47" i="35" s="1"/>
  <c r="S46" i="37"/>
  <c r="AB46" i="37" s="1"/>
  <c r="O46" i="37"/>
  <c r="S45" i="37"/>
  <c r="X45" i="37" s="1"/>
  <c r="AB45" i="35" s="1"/>
  <c r="O45" i="37"/>
  <c r="P45" i="35" s="1"/>
  <c r="S44" i="37"/>
  <c r="X44" i="37" s="1"/>
  <c r="O44" i="37"/>
  <c r="P44" i="35" s="1"/>
  <c r="S43" i="37"/>
  <c r="O43" i="37"/>
  <c r="P43" i="35" s="1"/>
  <c r="S40" i="37"/>
  <c r="AB40" i="37" s="1"/>
  <c r="AK40" i="37" s="1"/>
  <c r="O40" i="37"/>
  <c r="S39" i="37"/>
  <c r="AB39" i="37" s="1"/>
  <c r="AG39" i="37" s="1"/>
  <c r="AN39" i="35" s="1"/>
  <c r="O39" i="37"/>
  <c r="P39" i="35" s="1"/>
  <c r="S38" i="37"/>
  <c r="AB38" i="37" s="1"/>
  <c r="O38" i="37"/>
  <c r="S37" i="37"/>
  <c r="X37" i="37" s="1"/>
  <c r="AB37" i="35" s="1"/>
  <c r="O37" i="37"/>
  <c r="P37" i="35" s="1"/>
  <c r="S36" i="37"/>
  <c r="X36" i="37" s="1"/>
  <c r="O36" i="37"/>
  <c r="P36" i="35" s="1"/>
  <c r="C5" i="37"/>
  <c r="C4" i="37"/>
  <c r="C3" i="37"/>
  <c r="C2" i="37"/>
  <c r="M47" i="35"/>
  <c r="M46" i="35"/>
  <c r="M45" i="35"/>
  <c r="M44" i="35"/>
  <c r="M43" i="35"/>
  <c r="M37" i="35"/>
  <c r="M38" i="35"/>
  <c r="M39" i="35"/>
  <c r="M40" i="35"/>
  <c r="M36" i="35"/>
  <c r="AX66" i="35"/>
  <c r="AW66" i="35"/>
  <c r="AC72" i="39" s="1"/>
  <c r="AX65" i="35"/>
  <c r="AW65" i="35"/>
  <c r="AC71" i="39" s="1"/>
  <c r="AX64" i="35"/>
  <c r="AW64" i="35"/>
  <c r="AC70" i="39" s="1"/>
  <c r="AX63" i="35"/>
  <c r="AW63" i="35"/>
  <c r="AC69" i="39" s="1"/>
  <c r="AX62" i="35"/>
  <c r="AW62" i="35"/>
  <c r="AC68" i="39" s="1"/>
  <c r="AX61" i="35"/>
  <c r="AW61" i="35"/>
  <c r="AC67" i="39" s="1"/>
  <c r="AL66" i="35"/>
  <c r="AK66" i="35"/>
  <c r="V72" i="39" s="1"/>
  <c r="AL65" i="35"/>
  <c r="AK65" i="35"/>
  <c r="V71" i="39" s="1"/>
  <c r="AL64" i="35"/>
  <c r="AK64" i="35"/>
  <c r="V70" i="39" s="1"/>
  <c r="AL63" i="35"/>
  <c r="AK63" i="35"/>
  <c r="V69" i="39" s="1"/>
  <c r="AL62" i="35"/>
  <c r="AK62" i="35"/>
  <c r="V68" i="39" s="1"/>
  <c r="AL61" i="35"/>
  <c r="AK61" i="35"/>
  <c r="V67" i="39" s="1"/>
  <c r="Z66" i="35"/>
  <c r="Y66" i="35"/>
  <c r="O72" i="39" s="1"/>
  <c r="Z65" i="35"/>
  <c r="Y65" i="35"/>
  <c r="O71" i="39" s="1"/>
  <c r="Z64" i="35"/>
  <c r="Y64" i="35"/>
  <c r="O70" i="39" s="1"/>
  <c r="Z63" i="35"/>
  <c r="Y63" i="35"/>
  <c r="O69" i="39" s="1"/>
  <c r="Z62" i="35"/>
  <c r="Y62" i="35"/>
  <c r="O68" i="39" s="1"/>
  <c r="Z61" i="35"/>
  <c r="Y61" i="35"/>
  <c r="O67" i="39" s="1"/>
  <c r="M62" i="35"/>
  <c r="H68" i="39" s="1"/>
  <c r="N62" i="35"/>
  <c r="M63" i="35"/>
  <c r="H69" i="39" s="1"/>
  <c r="N63" i="35"/>
  <c r="M64" i="35"/>
  <c r="H70" i="39" s="1"/>
  <c r="N64" i="35"/>
  <c r="M65" i="35"/>
  <c r="H71" i="39" s="1"/>
  <c r="N65" i="35"/>
  <c r="M66" i="35"/>
  <c r="H72" i="39" s="1"/>
  <c r="N66" i="35"/>
  <c r="M61" i="35"/>
  <c r="H67" i="39" s="1"/>
  <c r="N54" i="35"/>
  <c r="N55" i="35"/>
  <c r="N56" i="35"/>
  <c r="N57" i="35"/>
  <c r="N58" i="35"/>
  <c r="N53" i="35"/>
  <c r="M58" i="35"/>
  <c r="H62" i="39" s="1"/>
  <c r="M57" i="35"/>
  <c r="H61" i="39" s="1"/>
  <c r="M56" i="35"/>
  <c r="H60" i="39" s="1"/>
  <c r="M55" i="35"/>
  <c r="H59" i="39" s="1"/>
  <c r="M54" i="35"/>
  <c r="H58" i="39" s="1"/>
  <c r="M53" i="35"/>
  <c r="H57" i="39" s="1"/>
  <c r="C123" i="35"/>
  <c r="D123" i="35"/>
  <c r="C124" i="35"/>
  <c r="D124" i="35"/>
  <c r="C125" i="35"/>
  <c r="D125" i="35"/>
  <c r="C126" i="35"/>
  <c r="D126" i="35"/>
  <c r="C127" i="35"/>
  <c r="D127" i="35"/>
  <c r="C128" i="35"/>
  <c r="D128" i="35"/>
  <c r="C129" i="35"/>
  <c r="D129" i="35"/>
  <c r="C130" i="35"/>
  <c r="D130" i="35"/>
  <c r="C131" i="35"/>
  <c r="D131" i="35"/>
  <c r="C132" i="35"/>
  <c r="D132" i="35"/>
  <c r="C133" i="35"/>
  <c r="D133" i="35"/>
  <c r="C134" i="35"/>
  <c r="D134" i="35"/>
  <c r="C135" i="35"/>
  <c r="D135" i="35"/>
  <c r="C136" i="35"/>
  <c r="D136" i="35"/>
  <c r="C137" i="35"/>
  <c r="D137" i="35"/>
  <c r="C138" i="35"/>
  <c r="D138" i="35"/>
  <c r="C139" i="35"/>
  <c r="D139" i="35"/>
  <c r="C140" i="35"/>
  <c r="D140" i="35"/>
  <c r="C141" i="35"/>
  <c r="D141" i="35"/>
  <c r="C142" i="35"/>
  <c r="D142" i="35"/>
  <c r="C143" i="35"/>
  <c r="D143" i="35"/>
  <c r="C144" i="35"/>
  <c r="D144" i="35"/>
  <c r="C145" i="35"/>
  <c r="D145" i="35"/>
  <c r="C122" i="35"/>
  <c r="D122" i="35"/>
  <c r="BP132" i="35"/>
  <c r="BP131" i="35"/>
  <c r="BP130" i="35"/>
  <c r="BP129" i="35"/>
  <c r="BP128" i="35"/>
  <c r="BP127" i="35"/>
  <c r="BP126" i="35"/>
  <c r="BP125" i="35"/>
  <c r="BP124" i="35"/>
  <c r="BP140" i="35"/>
  <c r="BP139" i="35"/>
  <c r="BP138" i="35"/>
  <c r="BP137" i="35"/>
  <c r="BJ146" i="35"/>
  <c r="N57" i="28" s="1"/>
  <c r="AX146" i="35"/>
  <c r="L57" i="28" s="1"/>
  <c r="AL146" i="35"/>
  <c r="J57" i="28" s="1"/>
  <c r="Z146" i="35"/>
  <c r="H57" i="28" s="1"/>
  <c r="BJ119" i="35"/>
  <c r="N56" i="28" s="1"/>
  <c r="AX119" i="35"/>
  <c r="L56" i="28" s="1"/>
  <c r="AL119" i="35"/>
  <c r="J56" i="28" s="1"/>
  <c r="BP135" i="35"/>
  <c r="BP136" i="35"/>
  <c r="BP141" i="35"/>
  <c r="BP142" i="35"/>
  <c r="BP143" i="35"/>
  <c r="BP144" i="35"/>
  <c r="BP145" i="35"/>
  <c r="BP134" i="35"/>
  <c r="BP133" i="35"/>
  <c r="BP123" i="35"/>
  <c r="BP118" i="35"/>
  <c r="BP117" i="35"/>
  <c r="BP116" i="35"/>
  <c r="BJ111" i="35"/>
  <c r="N54" i="28" s="1"/>
  <c r="J54" i="28"/>
  <c r="BP101" i="35"/>
  <c r="BP102" i="35"/>
  <c r="BP103" i="35"/>
  <c r="BP104" i="35"/>
  <c r="BP105" i="35"/>
  <c r="BP106" i="35"/>
  <c r="BP107" i="35"/>
  <c r="BP108" i="35"/>
  <c r="BP109" i="35"/>
  <c r="BP110" i="35"/>
  <c r="BP100" i="35"/>
  <c r="H54" i="28"/>
  <c r="F54" i="28"/>
  <c r="BP89" i="35"/>
  <c r="BP90" i="35"/>
  <c r="BP91" i="35"/>
  <c r="BP92" i="35"/>
  <c r="BP93" i="35"/>
  <c r="BP94" i="35"/>
  <c r="BP95" i="35"/>
  <c r="BP88" i="35"/>
  <c r="N77" i="35"/>
  <c r="F51" i="28" s="1"/>
  <c r="BP84" i="35"/>
  <c r="BP73" i="35"/>
  <c r="BP74" i="35"/>
  <c r="BP75" i="35"/>
  <c r="BP76" i="35"/>
  <c r="BP72" i="35"/>
  <c r="BJ77" i="35"/>
  <c r="N51" i="28" s="1"/>
  <c r="AX77" i="35"/>
  <c r="L51" i="28" s="1"/>
  <c r="AL77" i="35"/>
  <c r="J51" i="28" s="1"/>
  <c r="T15" i="35"/>
  <c r="Y15" i="35" s="1"/>
  <c r="BJ66" i="35"/>
  <c r="BI66" i="35"/>
  <c r="AJ72" i="39" s="1"/>
  <c r="BJ65" i="35"/>
  <c r="BI65" i="35"/>
  <c r="AJ71" i="39" s="1"/>
  <c r="BJ64" i="35"/>
  <c r="BI64" i="35"/>
  <c r="AJ70" i="39" s="1"/>
  <c r="BJ63" i="35"/>
  <c r="BI63" i="35"/>
  <c r="AJ69" i="39" s="1"/>
  <c r="AK69" i="39" s="1"/>
  <c r="BJ62" i="35"/>
  <c r="BI62" i="35"/>
  <c r="AJ68" i="39" s="1"/>
  <c r="BJ61" i="35"/>
  <c r="BI61" i="35"/>
  <c r="AJ67" i="39" s="1"/>
  <c r="N61" i="35"/>
  <c r="T54" i="35"/>
  <c r="Z54" i="35" s="1"/>
  <c r="T55" i="35"/>
  <c r="AF55" i="35" s="1"/>
  <c r="AL55" i="35" s="1"/>
  <c r="T56" i="35"/>
  <c r="AF56" i="35" s="1"/>
  <c r="AL56" i="35" s="1"/>
  <c r="T57" i="35"/>
  <c r="AF57" i="35" s="1"/>
  <c r="AL57" i="35" s="1"/>
  <c r="T58" i="35"/>
  <c r="AF58" i="35" s="1"/>
  <c r="AL58" i="35" s="1"/>
  <c r="T53" i="35"/>
  <c r="T47" i="35"/>
  <c r="AF47" i="35" s="1"/>
  <c r="AK47" i="35" s="1"/>
  <c r="T46" i="35"/>
  <c r="AF46" i="35" s="1"/>
  <c r="AK46" i="35" s="1"/>
  <c r="T45" i="35"/>
  <c r="AF45" i="35" s="1"/>
  <c r="AK45" i="35" s="1"/>
  <c r="T44" i="35"/>
  <c r="AF44" i="35" s="1"/>
  <c r="AK44" i="35" s="1"/>
  <c r="T43" i="35"/>
  <c r="AF43" i="35" s="1"/>
  <c r="AR43" i="35" s="1"/>
  <c r="AW43" i="35" s="1"/>
  <c r="T37" i="35"/>
  <c r="T38" i="35"/>
  <c r="AF38" i="35" s="1"/>
  <c r="AK38" i="35" s="1"/>
  <c r="T39" i="35"/>
  <c r="Y39" i="35" s="1"/>
  <c r="T40" i="35"/>
  <c r="Y40" i="35" s="1"/>
  <c r="T36" i="35"/>
  <c r="Y36" i="35" s="1"/>
  <c r="M16" i="35"/>
  <c r="M17" i="35"/>
  <c r="M18" i="35"/>
  <c r="M19" i="35"/>
  <c r="M20" i="35"/>
  <c r="M21" i="35"/>
  <c r="M22" i="35"/>
  <c r="M23" i="35"/>
  <c r="M24" i="35"/>
  <c r="M25" i="35"/>
  <c r="M26" i="35"/>
  <c r="M27" i="35"/>
  <c r="M28" i="35"/>
  <c r="M29" i="35"/>
  <c r="M30" i="35"/>
  <c r="M15" i="35"/>
  <c r="T16" i="35"/>
  <c r="T17" i="35"/>
  <c r="T18" i="35"/>
  <c r="T19" i="35"/>
  <c r="T20" i="35"/>
  <c r="T21" i="35"/>
  <c r="Y21" i="35" s="1"/>
  <c r="T22" i="35"/>
  <c r="Y22" i="35" s="1"/>
  <c r="T23" i="35"/>
  <c r="T24" i="35"/>
  <c r="Y24" i="35" s="1"/>
  <c r="T25" i="35"/>
  <c r="T26" i="35"/>
  <c r="AF26" i="35" s="1"/>
  <c r="T27" i="35"/>
  <c r="AF27" i="35" s="1"/>
  <c r="T28" i="35"/>
  <c r="T29" i="35"/>
  <c r="T30" i="35"/>
  <c r="AF30" i="35" s="1"/>
  <c r="N96" i="35"/>
  <c r="F53" i="28" s="1"/>
  <c r="N119" i="35"/>
  <c r="F56" i="28" s="1"/>
  <c r="Z77" i="35"/>
  <c r="H51" i="28" s="1"/>
  <c r="G42" i="34"/>
  <c r="N50" i="14"/>
  <c r="N49" i="14"/>
  <c r="N48" i="14"/>
  <c r="N47" i="14"/>
  <c r="N32" i="14"/>
  <c r="N31" i="14"/>
  <c r="N30" i="14"/>
  <c r="N29" i="14"/>
  <c r="O29" i="14" s="1"/>
  <c r="N23" i="14"/>
  <c r="O23" i="14" s="1"/>
  <c r="N22" i="14"/>
  <c r="N21" i="14"/>
  <c r="O21" i="14" s="1"/>
  <c r="N20" i="14"/>
  <c r="O20" i="14" s="1"/>
  <c r="N12" i="14"/>
  <c r="N13" i="14"/>
  <c r="N14" i="14"/>
  <c r="N11" i="14"/>
  <c r="E25" i="9"/>
  <c r="E12" i="9"/>
  <c r="O80" i="32"/>
  <c r="E14" i="28"/>
  <c r="C43" i="34"/>
  <c r="G36" i="28"/>
  <c r="G37" i="28"/>
  <c r="D8" i="28"/>
  <c r="D6" i="28"/>
  <c r="D5" i="28"/>
  <c r="D7" i="28"/>
  <c r="O50" i="14"/>
  <c r="I50" i="14"/>
  <c r="K50" i="14" s="1"/>
  <c r="G50" i="14"/>
  <c r="O49" i="14"/>
  <c r="I49" i="14"/>
  <c r="K49" i="14" s="1"/>
  <c r="G49" i="14"/>
  <c r="O48" i="14"/>
  <c r="I48" i="14"/>
  <c r="K48" i="14" s="1"/>
  <c r="G48" i="14"/>
  <c r="O47" i="14"/>
  <c r="I47" i="14"/>
  <c r="K47" i="14" s="1"/>
  <c r="G47" i="14"/>
  <c r="N41" i="14"/>
  <c r="O41" i="14" s="1"/>
  <c r="I41" i="14"/>
  <c r="K41" i="14" s="1"/>
  <c r="G41" i="14"/>
  <c r="N40" i="14"/>
  <c r="O40" i="14" s="1"/>
  <c r="I40" i="14"/>
  <c r="K40" i="14" s="1"/>
  <c r="G40" i="14"/>
  <c r="N39" i="14"/>
  <c r="O39" i="14" s="1"/>
  <c r="I39" i="14"/>
  <c r="K39" i="14" s="1"/>
  <c r="G39" i="14"/>
  <c r="N38" i="14"/>
  <c r="O38" i="14" s="1"/>
  <c r="I38" i="14"/>
  <c r="K38" i="14" s="1"/>
  <c r="G38" i="14"/>
  <c r="O32" i="14"/>
  <c r="I32" i="14"/>
  <c r="K32" i="14" s="1"/>
  <c r="G32" i="14"/>
  <c r="O31" i="14"/>
  <c r="I31" i="14"/>
  <c r="K31" i="14" s="1"/>
  <c r="G31" i="14"/>
  <c r="O30" i="14"/>
  <c r="I30" i="14"/>
  <c r="K30" i="14" s="1"/>
  <c r="G30" i="14"/>
  <c r="I29" i="14"/>
  <c r="K29" i="14" s="1"/>
  <c r="G29" i="14"/>
  <c r="I23" i="14"/>
  <c r="K23" i="14" s="1"/>
  <c r="G23" i="14"/>
  <c r="O22" i="14"/>
  <c r="I22" i="14"/>
  <c r="K22" i="14" s="1"/>
  <c r="G22" i="14"/>
  <c r="I21" i="14"/>
  <c r="K21" i="14" s="1"/>
  <c r="G21" i="14"/>
  <c r="I20" i="14"/>
  <c r="K20" i="14" s="1"/>
  <c r="G20" i="14"/>
  <c r="G12" i="14"/>
  <c r="I12" i="14"/>
  <c r="K12" i="14" s="1"/>
  <c r="O12" i="14"/>
  <c r="G13" i="14"/>
  <c r="I13" i="14"/>
  <c r="K13" i="14" s="1"/>
  <c r="O13" i="14"/>
  <c r="G14" i="14"/>
  <c r="I14" i="14"/>
  <c r="K14" i="14" s="1"/>
  <c r="O14" i="14"/>
  <c r="I11" i="14"/>
  <c r="K11" i="14" s="1"/>
  <c r="G11" i="14"/>
  <c r="D6" i="14"/>
  <c r="C6" i="14"/>
  <c r="H11" i="14" s="1"/>
  <c r="N28" i="9"/>
  <c r="J14" i="31"/>
  <c r="O22" i="9"/>
  <c r="J8" i="31"/>
  <c r="J10" i="31" s="1"/>
  <c r="D27" i="32"/>
  <c r="D4" i="32"/>
  <c r="H30" i="28"/>
  <c r="H25" i="28"/>
  <c r="AA17" i="26"/>
  <c r="F12" i="9"/>
  <c r="F25" i="9"/>
  <c r="AH11" i="31"/>
  <c r="AH14" i="31" s="1"/>
  <c r="Y36" i="37" l="1"/>
  <c r="AC36" i="35" s="1"/>
  <c r="AB36" i="35"/>
  <c r="P38" i="37"/>
  <c r="Q38" i="35" s="1"/>
  <c r="P38" i="35"/>
  <c r="P40" i="37"/>
  <c r="Q40" i="35" s="1"/>
  <c r="P40" i="35"/>
  <c r="Z44" i="37"/>
  <c r="AB44" i="35"/>
  <c r="P46" i="37"/>
  <c r="Q46" i="35" s="1"/>
  <c r="P46" i="35"/>
  <c r="O24" i="39"/>
  <c r="K24" i="39"/>
  <c r="O22" i="39"/>
  <c r="K22" i="39"/>
  <c r="O21" i="39"/>
  <c r="K21" i="39"/>
  <c r="F15" i="39"/>
  <c r="F31" i="39" s="1"/>
  <c r="F77" i="39" s="1"/>
  <c r="H15" i="39"/>
  <c r="D15" i="39"/>
  <c r="H30" i="39"/>
  <c r="D30" i="39"/>
  <c r="H29" i="39"/>
  <c r="D29" i="39"/>
  <c r="H28" i="39"/>
  <c r="D28" i="39"/>
  <c r="H27" i="39"/>
  <c r="D27" i="39"/>
  <c r="H26" i="39"/>
  <c r="D26" i="39"/>
  <c r="H25" i="39"/>
  <c r="D25" i="39"/>
  <c r="H24" i="39"/>
  <c r="D24" i="39"/>
  <c r="H23" i="39"/>
  <c r="D23" i="39"/>
  <c r="H22" i="39"/>
  <c r="D22" i="39"/>
  <c r="H21" i="39"/>
  <c r="D21" i="39"/>
  <c r="H20" i="39"/>
  <c r="D20" i="39"/>
  <c r="H19" i="39"/>
  <c r="D19" i="39"/>
  <c r="H18" i="39"/>
  <c r="D18" i="39"/>
  <c r="H17" i="39"/>
  <c r="D17" i="39"/>
  <c r="H16" i="39"/>
  <c r="D16" i="39"/>
  <c r="O37" i="39"/>
  <c r="K37" i="39"/>
  <c r="O41" i="39"/>
  <c r="K41" i="39"/>
  <c r="O40" i="39"/>
  <c r="K40" i="39"/>
  <c r="V39" i="39"/>
  <c r="R39" i="39"/>
  <c r="AC46" i="39"/>
  <c r="Y46" i="39"/>
  <c r="V47" i="39"/>
  <c r="R47" i="39"/>
  <c r="V48" i="39"/>
  <c r="R48" i="39"/>
  <c r="V49" i="39"/>
  <c r="R49" i="39"/>
  <c r="AL47" i="35"/>
  <c r="V50" i="39"/>
  <c r="R50" i="39"/>
  <c r="O15" i="39"/>
  <c r="M15" i="39"/>
  <c r="K15" i="39"/>
  <c r="N36" i="35"/>
  <c r="H37" i="39"/>
  <c r="D37" i="39"/>
  <c r="N40" i="35"/>
  <c r="H41" i="39"/>
  <c r="D41" i="39"/>
  <c r="N39" i="35"/>
  <c r="H40" i="39"/>
  <c r="D40" i="39"/>
  <c r="N38" i="35"/>
  <c r="H39" i="39"/>
  <c r="D39" i="39"/>
  <c r="N37" i="35"/>
  <c r="H38" i="39"/>
  <c r="D38" i="39"/>
  <c r="N43" i="35"/>
  <c r="D46" i="39"/>
  <c r="H46" i="39"/>
  <c r="N44" i="35"/>
  <c r="D47" i="39"/>
  <c r="H47" i="39"/>
  <c r="N45" i="35"/>
  <c r="D48" i="39"/>
  <c r="H48" i="39"/>
  <c r="N46" i="35"/>
  <c r="D49" i="39"/>
  <c r="H49" i="39"/>
  <c r="N47" i="35"/>
  <c r="H50" i="39" s="1"/>
  <c r="D50" i="39"/>
  <c r="BC81" i="37"/>
  <c r="AB81" i="35"/>
  <c r="AD64" i="35"/>
  <c r="AP65" i="35"/>
  <c r="BB61" i="35"/>
  <c r="AP66" i="35"/>
  <c r="AD61" i="35"/>
  <c r="AP62" i="35"/>
  <c r="R66" i="35"/>
  <c r="BB62" i="35"/>
  <c r="BB63" i="35"/>
  <c r="R62" i="35"/>
  <c r="R58" i="35"/>
  <c r="R56" i="35"/>
  <c r="R38" i="35"/>
  <c r="R65" i="35"/>
  <c r="AD66" i="35"/>
  <c r="R40" i="35"/>
  <c r="R57" i="35"/>
  <c r="R64" i="35"/>
  <c r="AD62" i="35"/>
  <c r="R46" i="35"/>
  <c r="R63" i="35"/>
  <c r="R55" i="35"/>
  <c r="R54" i="35"/>
  <c r="AD65" i="35"/>
  <c r="AD36" i="35"/>
  <c r="W70" i="39"/>
  <c r="AI42" i="39"/>
  <c r="I62" i="39"/>
  <c r="Q67" i="35"/>
  <c r="R53" i="35"/>
  <c r="R61" i="35"/>
  <c r="AK70" i="39"/>
  <c r="I59" i="39"/>
  <c r="N31" i="39"/>
  <c r="W69" i="39"/>
  <c r="W72" i="39"/>
  <c r="AK71" i="39"/>
  <c r="I58" i="39"/>
  <c r="AK72" i="39"/>
  <c r="BC82" i="37"/>
  <c r="BC83" i="37"/>
  <c r="Z85" i="37"/>
  <c r="AI85" i="37"/>
  <c r="AR85" i="37"/>
  <c r="BA85" i="37"/>
  <c r="BC80" i="37"/>
  <c r="P85" i="37"/>
  <c r="Z63" i="37"/>
  <c r="AK68" i="39"/>
  <c r="AD71" i="39"/>
  <c r="P68" i="39"/>
  <c r="AD70" i="39"/>
  <c r="I68" i="39"/>
  <c r="AI31" i="39"/>
  <c r="P71" i="39"/>
  <c r="I69" i="39"/>
  <c r="W68" i="39"/>
  <c r="AD69" i="39"/>
  <c r="U31" i="39"/>
  <c r="U42" i="39"/>
  <c r="AK67" i="39"/>
  <c r="AG31" i="39"/>
  <c r="AG77" i="39" s="1"/>
  <c r="P70" i="39"/>
  <c r="W71" i="39"/>
  <c r="AD72" i="39"/>
  <c r="I71" i="39"/>
  <c r="AC73" i="39"/>
  <c r="AD67" i="39"/>
  <c r="V73" i="39"/>
  <c r="W67" i="39"/>
  <c r="P72" i="39"/>
  <c r="P69" i="39"/>
  <c r="P67" i="39"/>
  <c r="O73" i="39"/>
  <c r="AD68" i="39"/>
  <c r="S31" i="39"/>
  <c r="S77" i="39" s="1"/>
  <c r="I41" i="39"/>
  <c r="R60" i="39"/>
  <c r="I40" i="39"/>
  <c r="I47" i="39"/>
  <c r="K62" i="39"/>
  <c r="R59" i="39"/>
  <c r="I39" i="39"/>
  <c r="K61" i="39"/>
  <c r="Z31" i="39"/>
  <c r="Z77" i="39" s="1"/>
  <c r="I38" i="39"/>
  <c r="K60" i="39"/>
  <c r="K59" i="39"/>
  <c r="K58" i="39"/>
  <c r="I16" i="39"/>
  <c r="I50" i="39"/>
  <c r="E31" i="39"/>
  <c r="E77" i="39" s="1"/>
  <c r="G42" i="39"/>
  <c r="I49" i="39"/>
  <c r="W50" i="39"/>
  <c r="I60" i="39"/>
  <c r="N42" i="39"/>
  <c r="L31" i="39"/>
  <c r="L77" i="39" s="1"/>
  <c r="AB42" i="39"/>
  <c r="R62" i="39"/>
  <c r="R61" i="39"/>
  <c r="Z53" i="35"/>
  <c r="K57" i="39"/>
  <c r="H63" i="39"/>
  <c r="Y73" i="39"/>
  <c r="R73" i="39"/>
  <c r="K73" i="39"/>
  <c r="I67" i="39"/>
  <c r="I57" i="39"/>
  <c r="H42" i="39"/>
  <c r="AB31" i="39"/>
  <c r="G31" i="39"/>
  <c r="Z66" i="37"/>
  <c r="O62" i="35"/>
  <c r="L26" i="37"/>
  <c r="U23" i="37"/>
  <c r="AD21" i="37"/>
  <c r="AM19" i="37"/>
  <c r="AV17" i="37"/>
  <c r="L27" i="37"/>
  <c r="U24" i="37"/>
  <c r="AD22" i="37"/>
  <c r="AM20" i="37"/>
  <c r="AV18" i="37"/>
  <c r="L28" i="37"/>
  <c r="U25" i="37"/>
  <c r="AD23" i="37"/>
  <c r="AM21" i="37"/>
  <c r="AV19" i="37"/>
  <c r="L29" i="37"/>
  <c r="U26" i="37"/>
  <c r="AD24" i="37"/>
  <c r="AM22" i="37"/>
  <c r="AV20" i="37"/>
  <c r="L16" i="37"/>
  <c r="L30" i="37"/>
  <c r="U27" i="37"/>
  <c r="AD25" i="37"/>
  <c r="AM23" i="37"/>
  <c r="AV21" i="37"/>
  <c r="L17" i="37"/>
  <c r="L15" i="37"/>
  <c r="U28" i="37"/>
  <c r="AD26" i="37"/>
  <c r="AM24" i="37"/>
  <c r="AV22" i="37"/>
  <c r="L18" i="37"/>
  <c r="U15" i="37"/>
  <c r="U29" i="37"/>
  <c r="AD27" i="37"/>
  <c r="AM25" i="37"/>
  <c r="AV23" i="37"/>
  <c r="L19" i="37"/>
  <c r="U16" i="37"/>
  <c r="U30" i="37"/>
  <c r="AD28" i="37"/>
  <c r="AM26" i="37"/>
  <c r="AV24" i="37"/>
  <c r="L20" i="37"/>
  <c r="U17" i="37"/>
  <c r="AD15" i="37"/>
  <c r="AD29" i="37"/>
  <c r="AM27" i="37"/>
  <c r="AV25" i="37"/>
  <c r="L21" i="37"/>
  <c r="U18" i="37"/>
  <c r="AD16" i="37"/>
  <c r="AD30" i="37"/>
  <c r="AM28" i="37"/>
  <c r="L22" i="37"/>
  <c r="U19" i="37"/>
  <c r="AD17" i="37"/>
  <c r="AM15" i="37"/>
  <c r="AM29" i="37"/>
  <c r="U20" i="37"/>
  <c r="AD18" i="37"/>
  <c r="AM16" i="37"/>
  <c r="AM30" i="37"/>
  <c r="O53" i="35"/>
  <c r="O43" i="35"/>
  <c r="P53" i="28"/>
  <c r="AM47" i="35"/>
  <c r="P56" i="28"/>
  <c r="BP80" i="35"/>
  <c r="BP83" i="35"/>
  <c r="BP82" i="35"/>
  <c r="P51" i="28"/>
  <c r="P57" i="28"/>
  <c r="BO119" i="35"/>
  <c r="E15" i="28"/>
  <c r="F151" i="35"/>
  <c r="AR66" i="37"/>
  <c r="AR65" i="37"/>
  <c r="Z62" i="37"/>
  <c r="AR61" i="37"/>
  <c r="Z65" i="37"/>
  <c r="AR63" i="37"/>
  <c r="AR64" i="37"/>
  <c r="AB56" i="37"/>
  <c r="AK56" i="37" s="1"/>
  <c r="AQ56" i="37" s="1"/>
  <c r="BA56" i="35" s="1"/>
  <c r="AR62" i="37"/>
  <c r="AB37" i="37"/>
  <c r="AG37" i="37" s="1"/>
  <c r="AN37" i="35" s="1"/>
  <c r="AB45" i="37"/>
  <c r="AG45" i="37" s="1"/>
  <c r="AN45" i="35" s="1"/>
  <c r="AI64" i="37"/>
  <c r="X40" i="37"/>
  <c r="AK47" i="37"/>
  <c r="AP47" i="37" s="1"/>
  <c r="AZ47" i="35" s="1"/>
  <c r="Y58" i="37"/>
  <c r="Z64" i="37"/>
  <c r="AI66" i="37"/>
  <c r="BA62" i="37"/>
  <c r="X56" i="37"/>
  <c r="Z61" i="37"/>
  <c r="AI62" i="37"/>
  <c r="Q57" i="37"/>
  <c r="BA66" i="37"/>
  <c r="W111" i="37"/>
  <c r="Z149" i="37" s="1"/>
  <c r="AF111" i="37"/>
  <c r="AI149" i="37" s="1"/>
  <c r="BA64" i="37"/>
  <c r="AG21" i="37"/>
  <c r="AN21" i="35" s="1"/>
  <c r="AK17" i="37"/>
  <c r="AK19" i="37"/>
  <c r="AK27" i="37"/>
  <c r="AK15" i="37"/>
  <c r="AG23" i="37"/>
  <c r="AN23" i="35" s="1"/>
  <c r="AK23" i="37"/>
  <c r="AK21" i="37"/>
  <c r="AK29" i="37"/>
  <c r="AG25" i="37"/>
  <c r="AN25" i="35" s="1"/>
  <c r="AK25" i="37"/>
  <c r="AT16" i="37"/>
  <c r="AP16" i="37"/>
  <c r="AZ16" i="35" s="1"/>
  <c r="AP24" i="37"/>
  <c r="AZ24" i="35" s="1"/>
  <c r="AT24" i="37"/>
  <c r="AT18" i="37"/>
  <c r="AP18" i="37"/>
  <c r="AZ18" i="35" s="1"/>
  <c r="AT28" i="37"/>
  <c r="AP28" i="37"/>
  <c r="AZ28" i="35" s="1"/>
  <c r="AT26" i="37"/>
  <c r="AP26" i="37"/>
  <c r="AZ26" i="35" s="1"/>
  <c r="AT20" i="37"/>
  <c r="AP20" i="37"/>
  <c r="AZ20" i="35" s="1"/>
  <c r="AT22" i="37"/>
  <c r="AP22" i="37"/>
  <c r="AZ22" i="35" s="1"/>
  <c r="AT30" i="37"/>
  <c r="AP30" i="37"/>
  <c r="AZ30" i="35" s="1"/>
  <c r="AG15" i="37"/>
  <c r="AN15" i="35" s="1"/>
  <c r="AG17" i="37"/>
  <c r="AN17" i="35" s="1"/>
  <c r="AG19" i="37"/>
  <c r="AN19" i="35" s="1"/>
  <c r="AG27" i="37"/>
  <c r="AN27" i="35" s="1"/>
  <c r="AG29" i="37"/>
  <c r="AN29" i="35" s="1"/>
  <c r="AG20" i="37"/>
  <c r="AN20" i="35" s="1"/>
  <c r="AG22" i="37"/>
  <c r="AN22" i="35" s="1"/>
  <c r="AG24" i="37"/>
  <c r="AN24" i="35" s="1"/>
  <c r="AG26" i="37"/>
  <c r="AN26" i="35" s="1"/>
  <c r="AG16" i="37"/>
  <c r="AN16" i="35" s="1"/>
  <c r="AG28" i="37"/>
  <c r="AN28" i="35" s="1"/>
  <c r="AG30" i="37"/>
  <c r="AN30" i="35" s="1"/>
  <c r="AG18" i="37"/>
  <c r="AN18" i="35" s="1"/>
  <c r="AF15" i="35"/>
  <c r="AK15" i="35" s="1"/>
  <c r="AR30" i="35"/>
  <c r="AK30" i="35"/>
  <c r="AR27" i="35"/>
  <c r="AK27" i="35"/>
  <c r="AR26" i="35"/>
  <c r="AK26" i="35"/>
  <c r="AF29" i="35"/>
  <c r="AF17" i="35"/>
  <c r="AF18" i="35"/>
  <c r="AF28" i="35"/>
  <c r="AF16" i="35"/>
  <c r="AF25" i="35"/>
  <c r="AF24" i="35"/>
  <c r="AF23" i="35"/>
  <c r="AF22" i="35"/>
  <c r="AF21" i="35"/>
  <c r="AF20" i="35"/>
  <c r="AF19" i="35"/>
  <c r="X25" i="37"/>
  <c r="AB25" i="35" s="1"/>
  <c r="O16" i="37"/>
  <c r="P16" i="35" s="1"/>
  <c r="O17" i="37"/>
  <c r="P17" i="35" s="1"/>
  <c r="X16" i="37"/>
  <c r="AB16" i="35" s="1"/>
  <c r="O18" i="37"/>
  <c r="P18" i="35" s="1"/>
  <c r="X18" i="37"/>
  <c r="AB18" i="35" s="1"/>
  <c r="O28" i="37"/>
  <c r="P28" i="35" s="1"/>
  <c r="O26" i="37"/>
  <c r="P26" i="35" s="1"/>
  <c r="X20" i="37"/>
  <c r="AB20" i="35" s="1"/>
  <c r="O25" i="37"/>
  <c r="P25" i="35" s="1"/>
  <c r="O19" i="37"/>
  <c r="P19" i="35" s="1"/>
  <c r="X28" i="37"/>
  <c r="AB28" i="35" s="1"/>
  <c r="O22" i="37"/>
  <c r="P22" i="35" s="1"/>
  <c r="O20" i="37"/>
  <c r="P20" i="35" s="1"/>
  <c r="O30" i="37"/>
  <c r="P30" i="35" s="1"/>
  <c r="X17" i="37"/>
  <c r="AB17" i="35" s="1"/>
  <c r="X29" i="37"/>
  <c r="AB29" i="35" s="1"/>
  <c r="O29" i="37"/>
  <c r="P29" i="35" s="1"/>
  <c r="X30" i="37"/>
  <c r="AB30" i="35" s="1"/>
  <c r="X27" i="37"/>
  <c r="AB27" i="35" s="1"/>
  <c r="X23" i="37"/>
  <c r="AB23" i="35" s="1"/>
  <c r="O21" i="37"/>
  <c r="P21" i="35" s="1"/>
  <c r="O24" i="37"/>
  <c r="P24" i="35" s="1"/>
  <c r="X24" i="37"/>
  <c r="AB24" i="35" s="1"/>
  <c r="O23" i="37"/>
  <c r="P23" i="35" s="1"/>
  <c r="X21" i="37"/>
  <c r="AB21" i="35" s="1"/>
  <c r="O27" i="37"/>
  <c r="P27" i="35" s="1"/>
  <c r="O15" i="37"/>
  <c r="P15" i="35" s="1"/>
  <c r="X15" i="37"/>
  <c r="AB15" i="35" s="1"/>
  <c r="Y57" i="35"/>
  <c r="O61" i="39" s="1"/>
  <c r="AK57" i="35"/>
  <c r="Z57" i="35"/>
  <c r="Y58" i="35"/>
  <c r="O62" i="39" s="1"/>
  <c r="AK58" i="35"/>
  <c r="V62" i="39" s="1"/>
  <c r="Z58" i="35"/>
  <c r="Y37" i="35"/>
  <c r="Y53" i="35"/>
  <c r="Y38" i="35"/>
  <c r="AK43" i="35"/>
  <c r="Y54" i="35"/>
  <c r="O58" i="39" s="1"/>
  <c r="Y43" i="35"/>
  <c r="Y55" i="35"/>
  <c r="O59" i="39" s="1"/>
  <c r="AK55" i="35"/>
  <c r="V59" i="39" s="1"/>
  <c r="Y44" i="35"/>
  <c r="Z55" i="35"/>
  <c r="Y45" i="35"/>
  <c r="Y56" i="35"/>
  <c r="O60" i="39" s="1"/>
  <c r="AK56" i="35"/>
  <c r="V60" i="39" s="1"/>
  <c r="Y46" i="35"/>
  <c r="Z56" i="35"/>
  <c r="Y47" i="35"/>
  <c r="X26" i="37"/>
  <c r="AB26" i="35" s="1"/>
  <c r="AI61" i="37"/>
  <c r="AI63" i="37"/>
  <c r="AI65" i="37"/>
  <c r="P43" i="37"/>
  <c r="Q58" i="37"/>
  <c r="Q53" i="37"/>
  <c r="BA61" i="37"/>
  <c r="BA63" i="37"/>
  <c r="BA65" i="37"/>
  <c r="O48" i="37"/>
  <c r="BC96" i="37"/>
  <c r="N111" i="37"/>
  <c r="P45" i="37"/>
  <c r="Y53" i="37"/>
  <c r="BC61" i="37"/>
  <c r="BC62" i="37"/>
  <c r="BC63" i="37"/>
  <c r="BC64" i="37"/>
  <c r="BC65" i="37"/>
  <c r="BC66" i="37"/>
  <c r="BC77" i="37"/>
  <c r="AB53" i="37"/>
  <c r="AG53" i="37" s="1"/>
  <c r="AN53" i="35" s="1"/>
  <c r="BB119" i="37"/>
  <c r="X19" i="37"/>
  <c r="AB19" i="35" s="1"/>
  <c r="X22" i="37"/>
  <c r="AB22" i="35" s="1"/>
  <c r="P37" i="37"/>
  <c r="BC111" i="37"/>
  <c r="BC146" i="37"/>
  <c r="X57" i="37"/>
  <c r="AB57" i="35" s="1"/>
  <c r="AB57" i="37"/>
  <c r="Y57" i="37"/>
  <c r="AC57" i="35" s="1"/>
  <c r="Z36" i="37"/>
  <c r="P67" i="37"/>
  <c r="AH55" i="37"/>
  <c r="AO55" i="35" s="1"/>
  <c r="AG55" i="37"/>
  <c r="AN55" i="35" s="1"/>
  <c r="AP55" i="35" s="1"/>
  <c r="AT55" i="37"/>
  <c r="AP55" i="37"/>
  <c r="AZ55" i="35" s="1"/>
  <c r="AQ55" i="37"/>
  <c r="BA55" i="35" s="1"/>
  <c r="AI39" i="37"/>
  <c r="AH39" i="37"/>
  <c r="AO39" i="35" s="1"/>
  <c r="AP39" i="35" s="1"/>
  <c r="X43" i="37"/>
  <c r="AB43" i="35" s="1"/>
  <c r="AB43" i="37"/>
  <c r="Q56" i="37"/>
  <c r="Z37" i="37"/>
  <c r="Y37" i="37"/>
  <c r="AC37" i="35" s="1"/>
  <c r="Q40" i="37"/>
  <c r="Y44" i="37"/>
  <c r="AC44" i="35" s="1"/>
  <c r="AD44" i="35" s="1"/>
  <c r="AI47" i="37"/>
  <c r="AH47" i="37"/>
  <c r="AO47" i="35" s="1"/>
  <c r="AP47" i="35" s="1"/>
  <c r="AG54" i="37"/>
  <c r="AK54" i="37"/>
  <c r="BD61" i="37"/>
  <c r="Q62" i="37"/>
  <c r="BD62" i="37"/>
  <c r="BD63" i="37"/>
  <c r="Q64" i="37"/>
  <c r="BD64" i="37"/>
  <c r="BD65" i="37"/>
  <c r="BD66" i="37"/>
  <c r="Q66" i="37"/>
  <c r="AG46" i="37"/>
  <c r="AN46" i="35" s="1"/>
  <c r="AK46" i="37"/>
  <c r="AK39" i="37"/>
  <c r="AG38" i="37"/>
  <c r="AN38" i="35" s="1"/>
  <c r="AK38" i="37"/>
  <c r="AP40" i="37"/>
  <c r="AZ40" i="35" s="1"/>
  <c r="AT40" i="37"/>
  <c r="AY40" i="37" s="1"/>
  <c r="BL40" i="35" s="1"/>
  <c r="Z45" i="37"/>
  <c r="Y45" i="37"/>
  <c r="AC45" i="35" s="1"/>
  <c r="AD45" i="35" s="1"/>
  <c r="AB36" i="37"/>
  <c r="P39" i="37"/>
  <c r="Q39" i="35" s="1"/>
  <c r="R39" i="35" s="1"/>
  <c r="AB44" i="37"/>
  <c r="P47" i="37"/>
  <c r="AB58" i="37"/>
  <c r="Q55" i="37"/>
  <c r="Q38" i="37"/>
  <c r="X39" i="37"/>
  <c r="AB39" i="35" s="1"/>
  <c r="Q46" i="37"/>
  <c r="X47" i="37"/>
  <c r="AB47" i="35" s="1"/>
  <c r="Q54" i="37"/>
  <c r="X55" i="37"/>
  <c r="AB55" i="35" s="1"/>
  <c r="O67" i="37"/>
  <c r="Y55" i="37"/>
  <c r="AC55" i="35" s="1"/>
  <c r="X38" i="37"/>
  <c r="AB38" i="35" s="1"/>
  <c r="AG40" i="37"/>
  <c r="AN40" i="35" s="1"/>
  <c r="X46" i="37"/>
  <c r="AB46" i="35" s="1"/>
  <c r="X54" i="37"/>
  <c r="AB54" i="35" s="1"/>
  <c r="Q61" i="37"/>
  <c r="Q63" i="37"/>
  <c r="Q65" i="37"/>
  <c r="P36" i="37"/>
  <c r="Q36" i="35" s="1"/>
  <c r="R36" i="35" s="1"/>
  <c r="P44" i="37"/>
  <c r="Y54" i="37"/>
  <c r="AC54" i="35" s="1"/>
  <c r="AL44" i="35"/>
  <c r="Z36" i="35"/>
  <c r="Z40" i="35"/>
  <c r="Z39" i="35"/>
  <c r="AA39" i="35" s="1"/>
  <c r="AA85" i="35"/>
  <c r="H52" i="28" s="1"/>
  <c r="BP77" i="35"/>
  <c r="AM85" i="35"/>
  <c r="J52" i="28" s="1"/>
  <c r="BP96" i="35"/>
  <c r="BP81" i="35"/>
  <c r="AY85" i="35"/>
  <c r="L52" i="28" s="1"/>
  <c r="BK85" i="35"/>
  <c r="N52" i="28" s="1"/>
  <c r="N85" i="35"/>
  <c r="F52" i="28" s="1"/>
  <c r="N48" i="35"/>
  <c r="F47" i="28" s="1"/>
  <c r="M48" i="35"/>
  <c r="F46" i="28" s="1"/>
  <c r="M67" i="35"/>
  <c r="F48" i="28" s="1"/>
  <c r="N67" i="35"/>
  <c r="O65" i="35"/>
  <c r="O63" i="35"/>
  <c r="AA61" i="35"/>
  <c r="AM61" i="35"/>
  <c r="AA62" i="35"/>
  <c r="O64" i="35"/>
  <c r="O66" i="35"/>
  <c r="AY65" i="35"/>
  <c r="AM65" i="35"/>
  <c r="AR56" i="35"/>
  <c r="Y60" i="39" s="1"/>
  <c r="AM66" i="35"/>
  <c r="AM63" i="35"/>
  <c r="BQ61" i="35"/>
  <c r="O61" i="35"/>
  <c r="AF53" i="35"/>
  <c r="R57" i="39" s="1"/>
  <c r="AA64" i="35"/>
  <c r="AA65" i="35"/>
  <c r="AR55" i="35"/>
  <c r="Y59" i="39" s="1"/>
  <c r="AR58" i="35"/>
  <c r="Y62" i="39" s="1"/>
  <c r="O56" i="35"/>
  <c r="AF54" i="35"/>
  <c r="R58" i="39" s="1"/>
  <c r="AR57" i="35"/>
  <c r="Y61" i="39" s="1"/>
  <c r="AR45" i="35"/>
  <c r="O45" i="35"/>
  <c r="AX43" i="35"/>
  <c r="AR46" i="35"/>
  <c r="AL46" i="35"/>
  <c r="AR47" i="35"/>
  <c r="O46" i="35"/>
  <c r="AR44" i="35"/>
  <c r="AL38" i="35"/>
  <c r="AM38" i="35" s="1"/>
  <c r="AF36" i="35"/>
  <c r="AK36" i="35" s="1"/>
  <c r="AF40" i="35"/>
  <c r="AK40" i="35" s="1"/>
  <c r="AR38" i="35"/>
  <c r="AF39" i="35"/>
  <c r="AF37" i="35"/>
  <c r="AK37" i="35" s="1"/>
  <c r="O58" i="35"/>
  <c r="O54" i="35"/>
  <c r="O57" i="35"/>
  <c r="O38" i="35"/>
  <c r="O36" i="35"/>
  <c r="O40" i="35"/>
  <c r="O37" i="35"/>
  <c r="O39" i="35"/>
  <c r="O55" i="35"/>
  <c r="M31" i="35"/>
  <c r="F44" i="28" s="1"/>
  <c r="Y18" i="35"/>
  <c r="Y17" i="35"/>
  <c r="Y16" i="35"/>
  <c r="Y30" i="35"/>
  <c r="Y29" i="35"/>
  <c r="Y28" i="35"/>
  <c r="Y23" i="35"/>
  <c r="Y27" i="35"/>
  <c r="Y26" i="35"/>
  <c r="Y25" i="35"/>
  <c r="Y20" i="35"/>
  <c r="Y19" i="35"/>
  <c r="H48" i="14"/>
  <c r="C48" i="14" s="1"/>
  <c r="H22" i="14"/>
  <c r="C22" i="14" s="1"/>
  <c r="H38" i="14"/>
  <c r="C38" i="14" s="1"/>
  <c r="H41" i="14"/>
  <c r="C41" i="14" s="1"/>
  <c r="H30" i="14"/>
  <c r="C30" i="14" s="1"/>
  <c r="H13" i="14"/>
  <c r="C13" i="14" s="1"/>
  <c r="H31" i="14"/>
  <c r="C31" i="14" s="1"/>
  <c r="H20" i="14"/>
  <c r="C20" i="14" s="1"/>
  <c r="H39" i="14"/>
  <c r="C39" i="14" s="1"/>
  <c r="H47" i="14"/>
  <c r="C47" i="14" s="1"/>
  <c r="H49" i="14"/>
  <c r="C49" i="14" s="1"/>
  <c r="H32" i="14"/>
  <c r="C32" i="14" s="1"/>
  <c r="H50" i="14"/>
  <c r="C50" i="14" s="1"/>
  <c r="H14" i="14"/>
  <c r="C14" i="14" s="1"/>
  <c r="H21" i="14"/>
  <c r="C21" i="14" s="1"/>
  <c r="H29" i="14"/>
  <c r="C29" i="14" s="1"/>
  <c r="H12" i="14"/>
  <c r="C12" i="14" s="1"/>
  <c r="H23" i="14"/>
  <c r="C23" i="14" s="1"/>
  <c r="H40" i="14"/>
  <c r="C40" i="14" s="1"/>
  <c r="Q44" i="37" l="1"/>
  <c r="Q44" i="35"/>
  <c r="R44" i="35" s="1"/>
  <c r="AD54" i="35"/>
  <c r="AD55" i="35"/>
  <c r="Q47" i="37"/>
  <c r="Q47" i="35"/>
  <c r="R47" i="35" s="1"/>
  <c r="AI54" i="37"/>
  <c r="AN54" i="35"/>
  <c r="AP54" i="35" s="1"/>
  <c r="AD37" i="35"/>
  <c r="BB55" i="35"/>
  <c r="AD57" i="35"/>
  <c r="Q37" i="37"/>
  <c r="Q37" i="35"/>
  <c r="R37" i="35" s="1"/>
  <c r="Z53" i="37"/>
  <c r="AC53" i="35"/>
  <c r="Q45" i="37"/>
  <c r="Q45" i="35"/>
  <c r="R45" i="35" s="1"/>
  <c r="Q43" i="37"/>
  <c r="Q43" i="35"/>
  <c r="Z56" i="37"/>
  <c r="AB56" i="35"/>
  <c r="Z58" i="37"/>
  <c r="AC58" i="35"/>
  <c r="AD58" i="35" s="1"/>
  <c r="Z40" i="37"/>
  <c r="AB40" i="35"/>
  <c r="O19" i="39"/>
  <c r="K19" i="39"/>
  <c r="O20" i="39"/>
  <c r="K20" i="39"/>
  <c r="O25" i="39"/>
  <c r="K25" i="39"/>
  <c r="O26" i="39"/>
  <c r="K26" i="39"/>
  <c r="O27" i="39"/>
  <c r="K27" i="39"/>
  <c r="O23" i="39"/>
  <c r="K23" i="39"/>
  <c r="O28" i="39"/>
  <c r="K28" i="39"/>
  <c r="O29" i="39"/>
  <c r="K29" i="39"/>
  <c r="O30" i="39"/>
  <c r="K30" i="39"/>
  <c r="O16" i="39"/>
  <c r="K16" i="39"/>
  <c r="O17" i="39"/>
  <c r="K17" i="39"/>
  <c r="O18" i="39"/>
  <c r="K18" i="39"/>
  <c r="V38" i="39"/>
  <c r="R38" i="39"/>
  <c r="V41" i="39"/>
  <c r="R41" i="39"/>
  <c r="V37" i="39"/>
  <c r="R37" i="39"/>
  <c r="O50" i="39"/>
  <c r="K50" i="39"/>
  <c r="O49" i="39"/>
  <c r="K49" i="39"/>
  <c r="O48" i="39"/>
  <c r="K48" i="39"/>
  <c r="O47" i="39"/>
  <c r="K47" i="39"/>
  <c r="O46" i="39"/>
  <c r="K46" i="39"/>
  <c r="V46" i="39"/>
  <c r="R46" i="39"/>
  <c r="O39" i="39"/>
  <c r="K39" i="39"/>
  <c r="O38" i="39"/>
  <c r="K38" i="39"/>
  <c r="V26" i="39"/>
  <c r="R26" i="39"/>
  <c r="V27" i="39"/>
  <c r="R27" i="39"/>
  <c r="V30" i="39"/>
  <c r="R30" i="39"/>
  <c r="V15" i="39"/>
  <c r="T15" i="39"/>
  <c r="R15" i="39"/>
  <c r="AB31" i="35"/>
  <c r="AN31" i="35"/>
  <c r="AT19" i="37"/>
  <c r="AT17" i="37"/>
  <c r="AT25" i="37"/>
  <c r="AT23" i="37"/>
  <c r="AT27" i="37"/>
  <c r="AT21" i="37"/>
  <c r="AI77" i="39"/>
  <c r="R43" i="35"/>
  <c r="Q48" i="35"/>
  <c r="P67" i="35"/>
  <c r="P48" i="35"/>
  <c r="R67" i="35"/>
  <c r="N77" i="39"/>
  <c r="P60" i="39"/>
  <c r="AD73" i="39"/>
  <c r="BC85" i="37"/>
  <c r="Y40" i="37"/>
  <c r="AC40" i="35" s="1"/>
  <c r="W73" i="39"/>
  <c r="H51" i="39"/>
  <c r="BP85" i="35"/>
  <c r="AB77" i="39"/>
  <c r="P61" i="39"/>
  <c r="P73" i="39"/>
  <c r="U77" i="39"/>
  <c r="G77" i="39"/>
  <c r="W60" i="39"/>
  <c r="AM57" i="35"/>
  <c r="V61" i="39"/>
  <c r="W61" i="39" s="1"/>
  <c r="I46" i="39"/>
  <c r="D51" i="39"/>
  <c r="I48" i="39"/>
  <c r="K63" i="39"/>
  <c r="P58" i="39"/>
  <c r="W59" i="39"/>
  <c r="AA40" i="35"/>
  <c r="AM46" i="35"/>
  <c r="AA36" i="35"/>
  <c r="P62" i="39"/>
  <c r="AM44" i="35"/>
  <c r="AY43" i="35"/>
  <c r="W62" i="39"/>
  <c r="P59" i="39"/>
  <c r="R63" i="39"/>
  <c r="AA53" i="35"/>
  <c r="O57" i="39"/>
  <c r="F49" i="28"/>
  <c r="I61" i="39"/>
  <c r="I63" i="39" s="1"/>
  <c r="D63" i="39"/>
  <c r="D42" i="39"/>
  <c r="I37" i="39"/>
  <c r="I42" i="39" s="1"/>
  <c r="I15" i="39"/>
  <c r="AP15" i="37"/>
  <c r="AZ15" i="35" s="1"/>
  <c r="Z43" i="35"/>
  <c r="AL43" i="35"/>
  <c r="Z47" i="35"/>
  <c r="AA47" i="35"/>
  <c r="P52" i="28"/>
  <c r="AA149" i="35"/>
  <c r="BE66" i="37"/>
  <c r="AT47" i="37"/>
  <c r="AY47" i="37" s="1"/>
  <c r="AK45" i="37"/>
  <c r="AP45" i="37" s="1"/>
  <c r="AZ45" i="35" s="1"/>
  <c r="AK53" i="37"/>
  <c r="AQ53" i="37" s="1"/>
  <c r="BA53" i="35" s="1"/>
  <c r="BE62" i="37"/>
  <c r="AK37" i="37"/>
  <c r="AT37" i="37" s="1"/>
  <c r="AY37" i="37" s="1"/>
  <c r="BL37" i="35" s="1"/>
  <c r="AP56" i="37"/>
  <c r="AH56" i="37"/>
  <c r="AO56" i="35" s="1"/>
  <c r="BE65" i="37"/>
  <c r="AG56" i="37"/>
  <c r="AN56" i="35" s="1"/>
  <c r="AT56" i="37"/>
  <c r="AZ56" i="37" s="1"/>
  <c r="BM56" i="35" s="1"/>
  <c r="BE61" i="37"/>
  <c r="BE64" i="37"/>
  <c r="AH53" i="37"/>
  <c r="BE63" i="37"/>
  <c r="AX111" i="37"/>
  <c r="BA149" i="37" s="1"/>
  <c r="AT15" i="37"/>
  <c r="AP25" i="37"/>
  <c r="AZ25" i="35" s="1"/>
  <c r="AP27" i="37"/>
  <c r="AZ27" i="35" s="1"/>
  <c r="AY17" i="37"/>
  <c r="BL17" i="35" s="1"/>
  <c r="AP17" i="37"/>
  <c r="AZ17" i="35" s="1"/>
  <c r="AP23" i="37"/>
  <c r="AZ23" i="35" s="1"/>
  <c r="AP19" i="37"/>
  <c r="AZ19" i="35" s="1"/>
  <c r="X31" i="37"/>
  <c r="AM149" i="35"/>
  <c r="AT29" i="37"/>
  <c r="AP29" i="37"/>
  <c r="AZ29" i="35" s="1"/>
  <c r="AR15" i="35"/>
  <c r="AP21" i="37"/>
  <c r="AZ21" i="35" s="1"/>
  <c r="AY24" i="37"/>
  <c r="AY18" i="37"/>
  <c r="AY26" i="37"/>
  <c r="BL26" i="35" s="1"/>
  <c r="AY22" i="37"/>
  <c r="AY16" i="37"/>
  <c r="BL16" i="35" s="1"/>
  <c r="AY30" i="37"/>
  <c r="BL30" i="35" s="1"/>
  <c r="AG31" i="37"/>
  <c r="AY28" i="37"/>
  <c r="BL28" i="35" s="1"/>
  <c r="AY20" i="37"/>
  <c r="Y31" i="35"/>
  <c r="H44" i="28" s="1"/>
  <c r="AR17" i="35"/>
  <c r="AK17" i="35"/>
  <c r="AR18" i="35"/>
  <c r="AK18" i="35"/>
  <c r="AR19" i="35"/>
  <c r="AK19" i="35"/>
  <c r="AR29" i="35"/>
  <c r="AK29" i="35"/>
  <c r="AK20" i="35"/>
  <c r="AR20" i="35"/>
  <c r="AK21" i="35"/>
  <c r="AR21" i="35"/>
  <c r="AK22" i="35"/>
  <c r="AR22" i="35"/>
  <c r="AW26" i="35"/>
  <c r="BD26" i="35"/>
  <c r="AK23" i="35"/>
  <c r="AR23" i="35"/>
  <c r="AR24" i="35"/>
  <c r="AK24" i="35"/>
  <c r="BD27" i="35"/>
  <c r="AW27" i="35"/>
  <c r="AR25" i="35"/>
  <c r="AK25" i="35"/>
  <c r="BD30" i="35"/>
  <c r="AW30" i="35"/>
  <c r="AR16" i="35"/>
  <c r="AK16" i="35"/>
  <c r="AR28" i="35"/>
  <c r="AK28" i="35"/>
  <c r="AW44" i="35"/>
  <c r="AW47" i="35"/>
  <c r="AW46" i="35"/>
  <c r="Z37" i="35"/>
  <c r="O31" i="37"/>
  <c r="O69" i="37" s="1"/>
  <c r="AX55" i="35"/>
  <c r="AW55" i="35"/>
  <c r="AC59" i="39" s="1"/>
  <c r="AD59" i="39" s="1"/>
  <c r="BI43" i="35"/>
  <c r="AX56" i="35"/>
  <c r="AW56" i="35"/>
  <c r="AC60" i="39" s="1"/>
  <c r="AD60" i="39" s="1"/>
  <c r="AK39" i="35"/>
  <c r="AR53" i="35"/>
  <c r="Y57" i="39" s="1"/>
  <c r="AL53" i="35"/>
  <c r="AK53" i="35"/>
  <c r="V57" i="39" s="1"/>
  <c r="BD45" i="35"/>
  <c r="AW45" i="35"/>
  <c r="AW57" i="35"/>
  <c r="AC61" i="39" s="1"/>
  <c r="AD61" i="39" s="1"/>
  <c r="AX57" i="35"/>
  <c r="AL54" i="35"/>
  <c r="AK54" i="35"/>
  <c r="V58" i="39" s="1"/>
  <c r="W58" i="39" s="1"/>
  <c r="AW38" i="35"/>
  <c r="AX58" i="35"/>
  <c r="AW58" i="35"/>
  <c r="AC62" i="39" s="1"/>
  <c r="AD62" i="39" s="1"/>
  <c r="AI55" i="37"/>
  <c r="Q67" i="37"/>
  <c r="Z55" i="37"/>
  <c r="AR55" i="37"/>
  <c r="AR47" i="37"/>
  <c r="AQ47" i="37"/>
  <c r="BA47" i="35" s="1"/>
  <c r="BB47" i="35" s="1"/>
  <c r="AI37" i="37"/>
  <c r="AH37" i="37"/>
  <c r="AO37" i="35" s="1"/>
  <c r="AP37" i="35" s="1"/>
  <c r="X67" i="37"/>
  <c r="AI45" i="37"/>
  <c r="AH45" i="37"/>
  <c r="AO45" i="35" s="1"/>
  <c r="AP45" i="35" s="1"/>
  <c r="Z47" i="37"/>
  <c r="Y47" i="37"/>
  <c r="AC47" i="35" s="1"/>
  <c r="AD47" i="35" s="1"/>
  <c r="AK36" i="37"/>
  <c r="AG36" i="37"/>
  <c r="AN36" i="35" s="1"/>
  <c r="Y67" i="37"/>
  <c r="AI38" i="37"/>
  <c r="AH38" i="37"/>
  <c r="AO38" i="35" s="1"/>
  <c r="AP38" i="35" s="1"/>
  <c r="AZ55" i="37"/>
  <c r="AY55" i="37"/>
  <c r="BL55" i="35" s="1"/>
  <c r="Z54" i="37"/>
  <c r="Z39" i="37"/>
  <c r="Y39" i="37"/>
  <c r="AC39" i="35" s="1"/>
  <c r="AD39" i="35" s="1"/>
  <c r="Z43" i="37"/>
  <c r="Y43" i="37"/>
  <c r="AC43" i="35" s="1"/>
  <c r="AD43" i="35" s="1"/>
  <c r="Z38" i="37"/>
  <c r="Y38" i="37"/>
  <c r="AC38" i="35" s="1"/>
  <c r="AT46" i="37"/>
  <c r="AY46" i="37" s="1"/>
  <c r="BL46" i="35" s="1"/>
  <c r="AP46" i="37"/>
  <c r="AZ46" i="35" s="1"/>
  <c r="AI46" i="37"/>
  <c r="AH46" i="37"/>
  <c r="AO46" i="35" s="1"/>
  <c r="AP46" i="35" s="1"/>
  <c r="P48" i="37"/>
  <c r="AT38" i="37"/>
  <c r="AY38" i="37" s="1"/>
  <c r="BL38" i="35" s="1"/>
  <c r="AP38" i="37"/>
  <c r="AZ38" i="35" s="1"/>
  <c r="AO111" i="37"/>
  <c r="AR149" i="37" s="1"/>
  <c r="Z46" i="37"/>
  <c r="Y46" i="37"/>
  <c r="AC46" i="35" s="1"/>
  <c r="AD46" i="35" s="1"/>
  <c r="AK43" i="37"/>
  <c r="AG43" i="37"/>
  <c r="AN43" i="35" s="1"/>
  <c r="X48" i="37"/>
  <c r="AI40" i="37"/>
  <c r="AH40" i="37"/>
  <c r="AO40" i="35" s="1"/>
  <c r="AP40" i="35" s="1"/>
  <c r="BC40" i="37"/>
  <c r="AK58" i="37"/>
  <c r="AH58" i="37"/>
  <c r="AO58" i="35" s="1"/>
  <c r="AG58" i="37"/>
  <c r="AN58" i="35" s="1"/>
  <c r="AP58" i="35" s="1"/>
  <c r="BA40" i="37"/>
  <c r="AZ40" i="37"/>
  <c r="BM40" i="35" s="1"/>
  <c r="BN40" i="35" s="1"/>
  <c r="AK44" i="37"/>
  <c r="AG44" i="37"/>
  <c r="AN44" i="35" s="1"/>
  <c r="AT54" i="37"/>
  <c r="AQ54" i="37"/>
  <c r="BA54" i="35" s="1"/>
  <c r="AP54" i="37"/>
  <c r="AZ54" i="35" s="1"/>
  <c r="BB54" i="35" s="1"/>
  <c r="AP39" i="37"/>
  <c r="AZ39" i="35" s="1"/>
  <c r="AT39" i="37"/>
  <c r="AY39" i="37" s="1"/>
  <c r="BL39" i="35" s="1"/>
  <c r="Q36" i="37"/>
  <c r="Q39" i="37"/>
  <c r="AR40" i="37"/>
  <c r="AQ40" i="37"/>
  <c r="BA40" i="35" s="1"/>
  <c r="BB40" i="35" s="1"/>
  <c r="AK57" i="37"/>
  <c r="AH57" i="37"/>
  <c r="AO57" i="35" s="1"/>
  <c r="AG57" i="37"/>
  <c r="AN57" i="35" s="1"/>
  <c r="AP57" i="35" s="1"/>
  <c r="Z57" i="37"/>
  <c r="Y48" i="35"/>
  <c r="H46" i="28" s="1"/>
  <c r="M69" i="35"/>
  <c r="Y67" i="35"/>
  <c r="H48" i="28" s="1"/>
  <c r="AA54" i="35"/>
  <c r="Z67" i="35"/>
  <c r="H49" i="28" s="1"/>
  <c r="O67" i="35"/>
  <c r="AM55" i="35"/>
  <c r="AA55" i="35"/>
  <c r="AA56" i="35"/>
  <c r="AM56" i="35"/>
  <c r="BK61" i="35"/>
  <c r="AA58" i="35"/>
  <c r="AA63" i="35"/>
  <c r="AA57" i="35"/>
  <c r="BP61" i="35"/>
  <c r="BR61" i="35" s="1"/>
  <c r="AA66" i="35"/>
  <c r="AM64" i="35"/>
  <c r="AM62" i="35"/>
  <c r="AY66" i="35"/>
  <c r="AY61" i="35"/>
  <c r="BQ62" i="35"/>
  <c r="BP62" i="35"/>
  <c r="AM58" i="35"/>
  <c r="AY62" i="35"/>
  <c r="BQ65" i="35"/>
  <c r="BD57" i="35"/>
  <c r="AF61" i="39" s="1"/>
  <c r="BD55" i="35"/>
  <c r="AF59" i="39" s="1"/>
  <c r="AR54" i="35"/>
  <c r="Y58" i="39" s="1"/>
  <c r="BD58" i="35"/>
  <c r="AF62" i="39" s="1"/>
  <c r="Z45" i="35"/>
  <c r="Z46" i="35"/>
  <c r="Z44" i="35"/>
  <c r="AL45" i="35"/>
  <c r="BD47" i="35"/>
  <c r="BD46" i="35"/>
  <c r="BD44" i="35"/>
  <c r="O44" i="35"/>
  <c r="O47" i="35"/>
  <c r="Z38" i="35"/>
  <c r="AL40" i="35"/>
  <c r="AL36" i="35"/>
  <c r="AL37" i="35"/>
  <c r="AR36" i="35"/>
  <c r="AR40" i="35"/>
  <c r="AR39" i="35"/>
  <c r="AR37" i="35"/>
  <c r="BD38" i="35"/>
  <c r="H9" i="28"/>
  <c r="AD38" i="35" l="1"/>
  <c r="AC48" i="35"/>
  <c r="BD55" i="37"/>
  <c r="BM55" i="35"/>
  <c r="BN55" i="35" s="1"/>
  <c r="AN48" i="35"/>
  <c r="AI53" i="37"/>
  <c r="AO53" i="35"/>
  <c r="AP56" i="35"/>
  <c r="AN67" i="35"/>
  <c r="AR56" i="37"/>
  <c r="AZ56" i="35"/>
  <c r="BB56" i="35" s="1"/>
  <c r="AZ47" i="37"/>
  <c r="BM47" i="35" s="1"/>
  <c r="BL47" i="35"/>
  <c r="BN47" i="35" s="1"/>
  <c r="AN69" i="35"/>
  <c r="AD40" i="35"/>
  <c r="AB48" i="35"/>
  <c r="AD56" i="35"/>
  <c r="AB67" i="35"/>
  <c r="AD53" i="35"/>
  <c r="AD67" i="35" s="1"/>
  <c r="AC67" i="35"/>
  <c r="AC39" i="39"/>
  <c r="Y39" i="39"/>
  <c r="AC48" i="39"/>
  <c r="Y48" i="39"/>
  <c r="V40" i="39"/>
  <c r="R40" i="39"/>
  <c r="AJ46" i="39"/>
  <c r="AF46" i="39"/>
  <c r="AC49" i="39"/>
  <c r="Y49" i="39"/>
  <c r="AC50" i="39"/>
  <c r="Y50" i="39"/>
  <c r="AC47" i="39"/>
  <c r="Y47" i="39"/>
  <c r="V28" i="39"/>
  <c r="R28" i="39"/>
  <c r="V16" i="39"/>
  <c r="R16" i="39"/>
  <c r="AC30" i="39"/>
  <c r="Y30" i="39"/>
  <c r="V25" i="39"/>
  <c r="R25" i="39"/>
  <c r="AC27" i="39"/>
  <c r="Y27" i="39"/>
  <c r="V24" i="39"/>
  <c r="R24" i="39"/>
  <c r="V23" i="39"/>
  <c r="R23" i="39"/>
  <c r="AC26" i="39"/>
  <c r="Y26" i="39"/>
  <c r="V22" i="39"/>
  <c r="R22" i="39"/>
  <c r="V21" i="39"/>
  <c r="R21" i="39"/>
  <c r="V20" i="39"/>
  <c r="R20" i="39"/>
  <c r="V29" i="39"/>
  <c r="R29" i="39"/>
  <c r="V19" i="39"/>
  <c r="R19" i="39"/>
  <c r="V18" i="39"/>
  <c r="R18" i="39"/>
  <c r="V17" i="39"/>
  <c r="R17" i="39"/>
  <c r="BC20" i="37"/>
  <c r="BL20" i="35"/>
  <c r="BC22" i="37"/>
  <c r="BL22" i="35"/>
  <c r="BC18" i="37"/>
  <c r="BL18" i="35"/>
  <c r="BC24" i="37"/>
  <c r="BL24" i="35"/>
  <c r="AZ31" i="35"/>
  <c r="K51" i="39"/>
  <c r="AY27" i="37"/>
  <c r="AY23" i="37"/>
  <c r="AY25" i="37"/>
  <c r="AY21" i="37"/>
  <c r="AY19" i="37"/>
  <c r="R48" i="35"/>
  <c r="W49" i="39"/>
  <c r="P41" i="39"/>
  <c r="P40" i="39"/>
  <c r="AA46" i="35"/>
  <c r="AA45" i="35"/>
  <c r="AD46" i="39"/>
  <c r="AM37" i="35"/>
  <c r="AM36" i="35"/>
  <c r="AM40" i="35"/>
  <c r="AA37" i="35"/>
  <c r="W47" i="39"/>
  <c r="AA38" i="35"/>
  <c r="AM43" i="35"/>
  <c r="I51" i="39"/>
  <c r="AA43" i="35"/>
  <c r="P37" i="39"/>
  <c r="AM45" i="35"/>
  <c r="W39" i="39"/>
  <c r="AA44" i="35"/>
  <c r="V63" i="39"/>
  <c r="W57" i="39"/>
  <c r="W63" i="39" s="1"/>
  <c r="O63" i="39"/>
  <c r="P57" i="39"/>
  <c r="P63" i="39" s="1"/>
  <c r="I70" i="39"/>
  <c r="Y63" i="39"/>
  <c r="AY15" i="37"/>
  <c r="BC47" i="37"/>
  <c r="AT45" i="37"/>
  <c r="AY45" i="37" s="1"/>
  <c r="AM53" i="35"/>
  <c r="AL39" i="35"/>
  <c r="BJ43" i="35"/>
  <c r="BK43" i="35" s="1"/>
  <c r="AX38" i="35"/>
  <c r="AX46" i="35"/>
  <c r="AX45" i="35"/>
  <c r="AX44" i="35"/>
  <c r="AY44" i="35" s="1"/>
  <c r="Y69" i="35"/>
  <c r="BA47" i="37"/>
  <c r="AP37" i="37"/>
  <c r="AT53" i="37"/>
  <c r="AZ53" i="37" s="1"/>
  <c r="AY56" i="37"/>
  <c r="BD56" i="37"/>
  <c r="BC149" i="37"/>
  <c r="AG67" i="37"/>
  <c r="AP53" i="37"/>
  <c r="AI56" i="37"/>
  <c r="BC38" i="37"/>
  <c r="Z48" i="37"/>
  <c r="X69" i="37"/>
  <c r="BC17" i="37"/>
  <c r="AY29" i="37"/>
  <c r="BL29" i="35" s="1"/>
  <c r="AP31" i="37"/>
  <c r="BI27" i="35"/>
  <c r="BD15" i="35"/>
  <c r="AW15" i="35"/>
  <c r="BI26" i="35"/>
  <c r="AK31" i="35"/>
  <c r="J44" i="28" s="1"/>
  <c r="BC26" i="37"/>
  <c r="BI30" i="35"/>
  <c r="BC16" i="37"/>
  <c r="BC28" i="37"/>
  <c r="BC30" i="37"/>
  <c r="AW24" i="35"/>
  <c r="BD24" i="35"/>
  <c r="AW25" i="35"/>
  <c r="BD25" i="35"/>
  <c r="BD28" i="35"/>
  <c r="AW28" i="35"/>
  <c r="BD23" i="35"/>
  <c r="AW23" i="35"/>
  <c r="BD29" i="35"/>
  <c r="AW29" i="35"/>
  <c r="BD16" i="35"/>
  <c r="AW16" i="35"/>
  <c r="BD19" i="35"/>
  <c r="AW19" i="35"/>
  <c r="BD22" i="35"/>
  <c r="AW22" i="35"/>
  <c r="BD18" i="35"/>
  <c r="AW18" i="35"/>
  <c r="BD21" i="35"/>
  <c r="AW21" i="35"/>
  <c r="BD17" i="35"/>
  <c r="AW17" i="35"/>
  <c r="BD20" i="35"/>
  <c r="AW20" i="35"/>
  <c r="AW36" i="35"/>
  <c r="BD53" i="35"/>
  <c r="AW37" i="35"/>
  <c r="AW39" i="35"/>
  <c r="AW40" i="35"/>
  <c r="AY56" i="35"/>
  <c r="BP43" i="35"/>
  <c r="BI38" i="35"/>
  <c r="BI44" i="35"/>
  <c r="BI45" i="35"/>
  <c r="BI46" i="35"/>
  <c r="AK48" i="35"/>
  <c r="J46" i="28" s="1"/>
  <c r="AX53" i="35"/>
  <c r="AW53" i="35"/>
  <c r="AC57" i="39" s="1"/>
  <c r="BJ58" i="35"/>
  <c r="BQ58" i="35" s="1"/>
  <c r="BI58" i="35"/>
  <c r="BJ56" i="35"/>
  <c r="BQ56" i="35" s="1"/>
  <c r="BI56" i="35"/>
  <c r="BI47" i="35"/>
  <c r="AX54" i="35"/>
  <c r="AW54" i="35"/>
  <c r="AC58" i="39" s="1"/>
  <c r="AD58" i="39" s="1"/>
  <c r="BI57" i="35"/>
  <c r="BJ57" i="35"/>
  <c r="BQ57" i="35" s="1"/>
  <c r="BJ55" i="35"/>
  <c r="BQ55" i="35" s="1"/>
  <c r="BI55" i="35"/>
  <c r="AJ59" i="39" s="1"/>
  <c r="AK59" i="39" s="1"/>
  <c r="BD47" i="37"/>
  <c r="Y48" i="37"/>
  <c r="AI57" i="37"/>
  <c r="Z67" i="37"/>
  <c r="Q48" i="37"/>
  <c r="BA55" i="37"/>
  <c r="AR39" i="37"/>
  <c r="AQ39" i="37"/>
  <c r="BA39" i="35" s="1"/>
  <c r="BB39" i="35" s="1"/>
  <c r="BC39" i="37"/>
  <c r="BD40" i="37"/>
  <c r="BE40" i="37" s="1"/>
  <c r="BA38" i="37"/>
  <c r="AZ38" i="37"/>
  <c r="BM38" i="35" s="1"/>
  <c r="BN38" i="35" s="1"/>
  <c r="AT36" i="37"/>
  <c r="AY36" i="37" s="1"/>
  <c r="BL36" i="35" s="1"/>
  <c r="AP36" i="37"/>
  <c r="AZ36" i="35" s="1"/>
  <c r="AR54" i="37"/>
  <c r="AT44" i="37"/>
  <c r="AY44" i="37" s="1"/>
  <c r="BL44" i="35" s="1"/>
  <c r="AP44" i="37"/>
  <c r="AZ44" i="35" s="1"/>
  <c r="AR45" i="37"/>
  <c r="AQ45" i="37"/>
  <c r="BA45" i="35" s="1"/>
  <c r="BB45" i="35" s="1"/>
  <c r="BA39" i="37"/>
  <c r="AZ39" i="37"/>
  <c r="BM39" i="35" s="1"/>
  <c r="BN39" i="35" s="1"/>
  <c r="AR38" i="37"/>
  <c r="AQ38" i="37"/>
  <c r="BA38" i="35" s="1"/>
  <c r="BB38" i="35" s="1"/>
  <c r="AP43" i="37"/>
  <c r="AZ43" i="35" s="1"/>
  <c r="AT43" i="37"/>
  <c r="AY43" i="37" s="1"/>
  <c r="BL43" i="35" s="1"/>
  <c r="AI58" i="37"/>
  <c r="AT58" i="37"/>
  <c r="AQ58" i="37"/>
  <c r="BA58" i="35" s="1"/>
  <c r="AP58" i="37"/>
  <c r="AZ58" i="35" s="1"/>
  <c r="BB58" i="35" s="1"/>
  <c r="AR46" i="37"/>
  <c r="AQ46" i="37"/>
  <c r="BA46" i="35" s="1"/>
  <c r="BB46" i="35" s="1"/>
  <c r="AG48" i="37"/>
  <c r="AI36" i="37"/>
  <c r="AH36" i="37"/>
  <c r="AO36" i="35" s="1"/>
  <c r="AI43" i="37"/>
  <c r="AH43" i="37"/>
  <c r="AO43" i="35" s="1"/>
  <c r="AP43" i="35" s="1"/>
  <c r="AI44" i="37"/>
  <c r="AH44" i="37"/>
  <c r="AO44" i="35" s="1"/>
  <c r="AP44" i="35" s="1"/>
  <c r="AH67" i="37"/>
  <c r="AQ57" i="37"/>
  <c r="BA57" i="35" s="1"/>
  <c r="BA67" i="35" s="1"/>
  <c r="AP57" i="37"/>
  <c r="AT57" i="37"/>
  <c r="BC45" i="37"/>
  <c r="BC46" i="37"/>
  <c r="BA46" i="37"/>
  <c r="AZ46" i="37"/>
  <c r="BM46" i="35" s="1"/>
  <c r="BN46" i="35" s="1"/>
  <c r="AZ54" i="37"/>
  <c r="AY54" i="37"/>
  <c r="BL54" i="35" s="1"/>
  <c r="BA37" i="37"/>
  <c r="AZ37" i="37"/>
  <c r="BM37" i="35" s="1"/>
  <c r="BN37" i="35" s="1"/>
  <c r="BC55" i="37"/>
  <c r="BE55" i="37" s="1"/>
  <c r="O48" i="35"/>
  <c r="Z48" i="35"/>
  <c r="H47" i="28" s="1"/>
  <c r="AA67" i="35"/>
  <c r="AL67" i="35"/>
  <c r="J49" i="28" s="1"/>
  <c r="AK67" i="35"/>
  <c r="J48" i="28" s="1"/>
  <c r="AY63" i="35"/>
  <c r="BR62" i="35"/>
  <c r="BK62" i="35"/>
  <c r="BQ63" i="35"/>
  <c r="BK65" i="35"/>
  <c r="BP65" i="35"/>
  <c r="BR65" i="35" s="1"/>
  <c r="BQ66" i="35"/>
  <c r="AY55" i="35"/>
  <c r="AM54" i="35"/>
  <c r="BD54" i="35"/>
  <c r="AF58" i="39" s="1"/>
  <c r="AY58" i="35"/>
  <c r="AY57" i="35"/>
  <c r="AX47" i="35"/>
  <c r="BI36" i="35"/>
  <c r="BD40" i="35"/>
  <c r="BD37" i="35"/>
  <c r="BD39" i="35"/>
  <c r="H25" i="9"/>
  <c r="H12" i="9"/>
  <c r="V20" i="31"/>
  <c r="V10" i="31"/>
  <c r="P23" i="31"/>
  <c r="P10" i="31"/>
  <c r="BD54" i="37" l="1"/>
  <c r="BM54" i="35"/>
  <c r="BN54" i="35" s="1"/>
  <c r="AR57" i="37"/>
  <c r="AZ57" i="35"/>
  <c r="BB57" i="35" s="1"/>
  <c r="AO48" i="35"/>
  <c r="AP36" i="35"/>
  <c r="AP48" i="35" s="1"/>
  <c r="AR53" i="37"/>
  <c r="AZ53" i="35"/>
  <c r="BA56" i="37"/>
  <c r="BL56" i="35"/>
  <c r="BN56" i="35" s="1"/>
  <c r="BD53" i="37"/>
  <c r="BM53" i="35"/>
  <c r="BC37" i="37"/>
  <c r="AZ37" i="35"/>
  <c r="BA45" i="37"/>
  <c r="BL45" i="35"/>
  <c r="AB69" i="35"/>
  <c r="AO67" i="35"/>
  <c r="AP53" i="35"/>
  <c r="AP67" i="35" s="1"/>
  <c r="AD48" i="35"/>
  <c r="AJ37" i="39"/>
  <c r="AF37" i="39"/>
  <c r="AJ50" i="39"/>
  <c r="AF50" i="39"/>
  <c r="AJ49" i="39"/>
  <c r="AF49" i="39"/>
  <c r="AJ48" i="39"/>
  <c r="AF48" i="39"/>
  <c r="AJ47" i="39"/>
  <c r="AF47" i="39"/>
  <c r="AJ39" i="39"/>
  <c r="AF39" i="39"/>
  <c r="AC41" i="39"/>
  <c r="Y41" i="39"/>
  <c r="AC40" i="39"/>
  <c r="Y40" i="39"/>
  <c r="AC38" i="39"/>
  <c r="Y38" i="39"/>
  <c r="AC37" i="39"/>
  <c r="Y37" i="39"/>
  <c r="AC20" i="39"/>
  <c r="Y20" i="39"/>
  <c r="AC17" i="39"/>
  <c r="Y17" i="39"/>
  <c r="AC21" i="39"/>
  <c r="Y21" i="39"/>
  <c r="AC18" i="39"/>
  <c r="Y18" i="39"/>
  <c r="AC22" i="39"/>
  <c r="Y22" i="39"/>
  <c r="AC19" i="39"/>
  <c r="Y19" i="39"/>
  <c r="AC16" i="39"/>
  <c r="Y16" i="39"/>
  <c r="AC29" i="39"/>
  <c r="Y29" i="39"/>
  <c r="AC23" i="39"/>
  <c r="Y23" i="39"/>
  <c r="AC28" i="39"/>
  <c r="Y28" i="39"/>
  <c r="AC25" i="39"/>
  <c r="Y25" i="39"/>
  <c r="AC24" i="39"/>
  <c r="Y24" i="39"/>
  <c r="BP30" i="35"/>
  <c r="AJ30" i="39"/>
  <c r="AF30" i="39"/>
  <c r="BP26" i="35"/>
  <c r="AJ26" i="39"/>
  <c r="AF26" i="39"/>
  <c r="AC15" i="39"/>
  <c r="AA15" i="39"/>
  <c r="Y15" i="39"/>
  <c r="BP27" i="35"/>
  <c r="AJ27" i="39"/>
  <c r="AF27" i="39"/>
  <c r="BC15" i="37"/>
  <c r="BL15" i="35"/>
  <c r="BL19" i="35"/>
  <c r="BC19" i="37"/>
  <c r="BC21" i="37"/>
  <c r="BL21" i="35"/>
  <c r="BC25" i="37"/>
  <c r="BL25" i="35"/>
  <c r="BC23" i="37"/>
  <c r="BL23" i="35"/>
  <c r="BC27" i="37"/>
  <c r="BL27" i="35"/>
  <c r="P38" i="39"/>
  <c r="W38" i="39"/>
  <c r="P39" i="39"/>
  <c r="AZ45" i="37"/>
  <c r="P50" i="39"/>
  <c r="O42" i="39"/>
  <c r="AA48" i="35"/>
  <c r="P49" i="39"/>
  <c r="AY38" i="35"/>
  <c r="K42" i="39"/>
  <c r="P46" i="39"/>
  <c r="BP58" i="35"/>
  <c r="BR58" i="35" s="1"/>
  <c r="AJ62" i="39"/>
  <c r="AK62" i="39" s="1"/>
  <c r="AY45" i="35"/>
  <c r="O51" i="39"/>
  <c r="AY46" i="35"/>
  <c r="P47" i="39"/>
  <c r="V51" i="39"/>
  <c r="AY47" i="35"/>
  <c r="W46" i="39"/>
  <c r="R51" i="39"/>
  <c r="BQ43" i="35"/>
  <c r="BR43" i="35" s="1"/>
  <c r="AM39" i="35"/>
  <c r="AM48" i="35" s="1"/>
  <c r="V42" i="39"/>
  <c r="R42" i="39"/>
  <c r="W41" i="39"/>
  <c r="P48" i="39"/>
  <c r="W48" i="39"/>
  <c r="W37" i="39"/>
  <c r="BP56" i="35"/>
  <c r="BR56" i="35" s="1"/>
  <c r="AJ60" i="39"/>
  <c r="AK60" i="39" s="1"/>
  <c r="BP57" i="35"/>
  <c r="BR57" i="35" s="1"/>
  <c r="AJ61" i="39"/>
  <c r="AK61" i="39" s="1"/>
  <c r="AY31" i="37"/>
  <c r="AC63" i="39"/>
  <c r="AD57" i="39"/>
  <c r="AD63" i="39" s="1"/>
  <c r="BI53" i="35"/>
  <c r="AJ57" i="39" s="1"/>
  <c r="AF57" i="39"/>
  <c r="BE47" i="37"/>
  <c r="AL48" i="35"/>
  <c r="J47" i="28" s="1"/>
  <c r="AX40" i="35"/>
  <c r="AY40" i="35" s="1"/>
  <c r="BJ44" i="35"/>
  <c r="BP47" i="35"/>
  <c r="BP38" i="35"/>
  <c r="AK69" i="35"/>
  <c r="BC56" i="37"/>
  <c r="BE56" i="37" s="1"/>
  <c r="AQ37" i="37"/>
  <c r="AY53" i="37"/>
  <c r="AR37" i="37"/>
  <c r="AG69" i="37"/>
  <c r="BD38" i="37"/>
  <c r="BE38" i="37" s="1"/>
  <c r="AI67" i="37"/>
  <c r="BC43" i="37"/>
  <c r="BD39" i="37"/>
  <c r="BE39" i="37" s="1"/>
  <c r="BA54" i="37"/>
  <c r="BC44" i="37"/>
  <c r="BC29" i="37"/>
  <c r="BI23" i="35"/>
  <c r="BI18" i="35"/>
  <c r="BI28" i="35"/>
  <c r="BI24" i="35"/>
  <c r="BI19" i="35"/>
  <c r="BI20" i="35"/>
  <c r="BI16" i="35"/>
  <c r="BI15" i="35"/>
  <c r="BI22" i="35"/>
  <c r="BI21" i="35"/>
  <c r="BI25" i="35"/>
  <c r="BI17" i="35"/>
  <c r="BI29" i="35"/>
  <c r="AW31" i="35"/>
  <c r="L44" i="28" s="1"/>
  <c r="BJ53" i="35"/>
  <c r="BQ53" i="35" s="1"/>
  <c r="AX37" i="35"/>
  <c r="AX39" i="35"/>
  <c r="AW48" i="35"/>
  <c r="L46" i="28" s="1"/>
  <c r="AW67" i="35"/>
  <c r="L48" i="28" s="1"/>
  <c r="BP45" i="35"/>
  <c r="BJ38" i="35"/>
  <c r="AY53" i="35"/>
  <c r="BP44" i="35"/>
  <c r="BJ46" i="35"/>
  <c r="BK46" i="35" s="1"/>
  <c r="BP46" i="35"/>
  <c r="BJ45" i="35"/>
  <c r="BJ47" i="35"/>
  <c r="BJ54" i="35"/>
  <c r="BI54" i="35"/>
  <c r="BI39" i="35"/>
  <c r="AX67" i="35"/>
  <c r="L49" i="28" s="1"/>
  <c r="BI37" i="35"/>
  <c r="BI40" i="35"/>
  <c r="BD46" i="37"/>
  <c r="BE46" i="37" s="1"/>
  <c r="AR36" i="37"/>
  <c r="AP48" i="37"/>
  <c r="AQ36" i="37"/>
  <c r="BA36" i="35" s="1"/>
  <c r="BC36" i="37"/>
  <c r="AY48" i="37"/>
  <c r="BA36" i="37"/>
  <c r="AZ36" i="37"/>
  <c r="BM36" i="35" s="1"/>
  <c r="AH48" i="37"/>
  <c r="AQ67" i="37"/>
  <c r="AI48" i="37"/>
  <c r="AR43" i="37"/>
  <c r="AQ43" i="37"/>
  <c r="BA43" i="35" s="1"/>
  <c r="BB43" i="35" s="1"/>
  <c r="AY57" i="37"/>
  <c r="AZ57" i="37"/>
  <c r="AR44" i="37"/>
  <c r="AQ44" i="37"/>
  <c r="BA44" i="35" s="1"/>
  <c r="BB44" i="35" s="1"/>
  <c r="BC54" i="37"/>
  <c r="BE54" i="37" s="1"/>
  <c r="AR58" i="37"/>
  <c r="AR67" i="37" s="1"/>
  <c r="BA43" i="37"/>
  <c r="AZ43" i="37"/>
  <c r="BM43" i="35" s="1"/>
  <c r="BN43" i="35" s="1"/>
  <c r="AP67" i="37"/>
  <c r="BA44" i="37"/>
  <c r="AZ44" i="37"/>
  <c r="BM44" i="35" s="1"/>
  <c r="BN44" i="35" s="1"/>
  <c r="AY58" i="37"/>
  <c r="BL58" i="35" s="1"/>
  <c r="AZ58" i="37"/>
  <c r="BK56" i="35"/>
  <c r="AM67" i="35"/>
  <c r="AY54" i="35"/>
  <c r="BK66" i="35"/>
  <c r="BP66" i="35"/>
  <c r="BR66" i="35" s="1"/>
  <c r="AY64" i="35"/>
  <c r="BK63" i="35"/>
  <c r="BP63" i="35"/>
  <c r="BR63" i="35" s="1"/>
  <c r="BQ64" i="35"/>
  <c r="BK57" i="35"/>
  <c r="BK55" i="35"/>
  <c r="BK58" i="35"/>
  <c r="BP55" i="35"/>
  <c r="BR55" i="35" s="1"/>
  <c r="BP36" i="35"/>
  <c r="AX36" i="35"/>
  <c r="BJ36" i="35"/>
  <c r="O11" i="14"/>
  <c r="C11" i="14" s="1"/>
  <c r="BD58" i="37" l="1"/>
  <c r="BM58" i="35"/>
  <c r="BN58" i="35"/>
  <c r="BD57" i="37"/>
  <c r="BM57" i="35"/>
  <c r="BC57" i="37"/>
  <c r="BL57" i="35"/>
  <c r="BN57" i="35" s="1"/>
  <c r="BN36" i="35"/>
  <c r="BB36" i="35"/>
  <c r="BC53" i="37"/>
  <c r="BL53" i="35"/>
  <c r="BD37" i="37"/>
  <c r="BE37" i="37" s="1"/>
  <c r="BA37" i="35"/>
  <c r="BA48" i="35" s="1"/>
  <c r="BD45" i="37"/>
  <c r="BE45" i="37" s="1"/>
  <c r="BM45" i="35"/>
  <c r="BM48" i="35" s="1"/>
  <c r="BN45" i="35"/>
  <c r="BL48" i="35"/>
  <c r="BB37" i="35"/>
  <c r="AZ48" i="35"/>
  <c r="BM67" i="35"/>
  <c r="AZ67" i="35"/>
  <c r="BB53" i="35"/>
  <c r="BB67" i="35" s="1"/>
  <c r="AJ41" i="39"/>
  <c r="AF41" i="39"/>
  <c r="AJ38" i="39"/>
  <c r="AF38" i="39"/>
  <c r="AJ40" i="39"/>
  <c r="AF40" i="39"/>
  <c r="BP29" i="35"/>
  <c r="AJ29" i="39"/>
  <c r="AF29" i="39"/>
  <c r="BP17" i="35"/>
  <c r="AJ17" i="39"/>
  <c r="AF17" i="39"/>
  <c r="BP25" i="35"/>
  <c r="AJ25" i="39"/>
  <c r="AF25" i="39"/>
  <c r="BP21" i="35"/>
  <c r="AJ21" i="39"/>
  <c r="AF21" i="39"/>
  <c r="BP22" i="35"/>
  <c r="AJ22" i="39"/>
  <c r="AF22" i="39"/>
  <c r="BP15" i="35"/>
  <c r="AJ15" i="39"/>
  <c r="AH15" i="39"/>
  <c r="AF15" i="39"/>
  <c r="BP16" i="35"/>
  <c r="AJ16" i="39"/>
  <c r="AF16" i="39"/>
  <c r="BP20" i="35"/>
  <c r="AJ20" i="39"/>
  <c r="AF20" i="39"/>
  <c r="BP19" i="35"/>
  <c r="AJ19" i="39"/>
  <c r="AF19" i="39"/>
  <c r="BP24" i="35"/>
  <c r="AJ24" i="39"/>
  <c r="AF24" i="39"/>
  <c r="BP28" i="35"/>
  <c r="AJ28" i="39"/>
  <c r="AF28" i="39"/>
  <c r="BP18" i="35"/>
  <c r="AJ18" i="39"/>
  <c r="AF18" i="39"/>
  <c r="AJ23" i="39"/>
  <c r="AF23" i="39"/>
  <c r="P42" i="39"/>
  <c r="AC51" i="39"/>
  <c r="AD48" i="39"/>
  <c r="P51" i="39"/>
  <c r="AD39" i="39"/>
  <c r="AK46" i="39"/>
  <c r="AF51" i="39"/>
  <c r="BQ45" i="35"/>
  <c r="BR45" i="35" s="1"/>
  <c r="AK48" i="39"/>
  <c r="BQ44" i="35"/>
  <c r="BR44" i="35" s="1"/>
  <c r="AK47" i="39"/>
  <c r="BK36" i="35"/>
  <c r="BQ46" i="35"/>
  <c r="BR46" i="35" s="1"/>
  <c r="AK49" i="39"/>
  <c r="BQ47" i="35"/>
  <c r="BR47" i="35" s="1"/>
  <c r="AK50" i="39"/>
  <c r="AY36" i="35"/>
  <c r="BP53" i="35"/>
  <c r="BR53" i="35" s="1"/>
  <c r="W51" i="39"/>
  <c r="BQ38" i="35"/>
  <c r="BR38" i="35" s="1"/>
  <c r="AD50" i="39"/>
  <c r="AK57" i="39"/>
  <c r="AD47" i="39"/>
  <c r="Y51" i="39"/>
  <c r="W40" i="39"/>
  <c r="W42" i="39" s="1"/>
  <c r="AY39" i="35"/>
  <c r="BI67" i="35"/>
  <c r="N48" i="28" s="1"/>
  <c r="P48" i="28" s="1"/>
  <c r="AJ58" i="39"/>
  <c r="AD49" i="39"/>
  <c r="AY37" i="35"/>
  <c r="BK45" i="35"/>
  <c r="AF63" i="39"/>
  <c r="BA53" i="37"/>
  <c r="BK38" i="35"/>
  <c r="BK44" i="35"/>
  <c r="BK47" i="35"/>
  <c r="BP37" i="35"/>
  <c r="BC31" i="37"/>
  <c r="BD44" i="37"/>
  <c r="BE44" i="37" s="1"/>
  <c r="BI31" i="35"/>
  <c r="N44" i="28" s="1"/>
  <c r="P44" i="28" s="1"/>
  <c r="BK53" i="35"/>
  <c r="AX48" i="35"/>
  <c r="L47" i="28" s="1"/>
  <c r="BJ67" i="35"/>
  <c r="N49" i="28" s="1"/>
  <c r="P49" i="28" s="1"/>
  <c r="BJ40" i="35"/>
  <c r="BP40" i="35"/>
  <c r="BI48" i="35"/>
  <c r="N46" i="28" s="1"/>
  <c r="P46" i="28" s="1"/>
  <c r="AW69" i="35"/>
  <c r="BJ37" i="35"/>
  <c r="BJ39" i="35"/>
  <c r="BP39" i="35"/>
  <c r="BD67" i="37"/>
  <c r="BD43" i="37"/>
  <c r="BE43" i="37" s="1"/>
  <c r="AZ67" i="37"/>
  <c r="AQ48" i="37"/>
  <c r="BA58" i="37"/>
  <c r="BC58" i="37"/>
  <c r="BE58" i="37" s="1"/>
  <c r="BC48" i="37"/>
  <c r="BD36" i="37"/>
  <c r="AP69" i="37"/>
  <c r="BE57" i="37"/>
  <c r="BE53" i="37"/>
  <c r="AR48" i="37"/>
  <c r="AZ48" i="37"/>
  <c r="AY67" i="37"/>
  <c r="AY69" i="37" s="1"/>
  <c r="BA57" i="37"/>
  <c r="BA48" i="37"/>
  <c r="AY67" i="35"/>
  <c r="BQ54" i="35"/>
  <c r="BQ67" i="35" s="1"/>
  <c r="BK64" i="35"/>
  <c r="BP64" i="35"/>
  <c r="BR64" i="35" s="1"/>
  <c r="BK54" i="35"/>
  <c r="BP54" i="35"/>
  <c r="BQ36" i="35"/>
  <c r="BP23" i="35"/>
  <c r="BP31" i="35" l="1"/>
  <c r="AZ69" i="35"/>
  <c r="BN53" i="35"/>
  <c r="BN67" i="35" s="1"/>
  <c r="BL67" i="35"/>
  <c r="BB48" i="35"/>
  <c r="BN48" i="35"/>
  <c r="AD38" i="39"/>
  <c r="AK39" i="39"/>
  <c r="AJ51" i="39"/>
  <c r="AY48" i="35"/>
  <c r="BQ39" i="35"/>
  <c r="BR39" i="35" s="1"/>
  <c r="BQ37" i="35"/>
  <c r="BR37" i="35" s="1"/>
  <c r="AK37" i="39"/>
  <c r="AJ63" i="39"/>
  <c r="AK58" i="39"/>
  <c r="AK63" i="39" s="1"/>
  <c r="BQ40" i="35"/>
  <c r="BR40" i="35" s="1"/>
  <c r="AD40" i="39"/>
  <c r="AD41" i="39"/>
  <c r="AC42" i="39"/>
  <c r="AD37" i="39"/>
  <c r="Y42" i="39"/>
  <c r="AD51" i="39"/>
  <c r="AK51" i="39"/>
  <c r="BK39" i="35"/>
  <c r="BK40" i="35"/>
  <c r="BK37" i="35"/>
  <c r="BD48" i="37"/>
  <c r="BA67" i="37"/>
  <c r="BP48" i="35"/>
  <c r="BI69" i="35"/>
  <c r="BJ48" i="35"/>
  <c r="N47" i="28" s="1"/>
  <c r="P47" i="28" s="1"/>
  <c r="BE36" i="37"/>
  <c r="BE48" i="37" s="1"/>
  <c r="BE67" i="37"/>
  <c r="BC67" i="37"/>
  <c r="BC69" i="37" s="1"/>
  <c r="BK67" i="35"/>
  <c r="BR54" i="35"/>
  <c r="BR67" i="35" s="1"/>
  <c r="BP67" i="35"/>
  <c r="BR36" i="35"/>
  <c r="BQ48" i="35" l="1"/>
  <c r="AF42" i="39"/>
  <c r="AD42" i="39"/>
  <c r="AK40" i="39"/>
  <c r="AJ42" i="39"/>
  <c r="AK38" i="39"/>
  <c r="AK41" i="39"/>
  <c r="BK48" i="35"/>
  <c r="BP69" i="35"/>
  <c r="BR48" i="35"/>
  <c r="AK42" i="39" l="1"/>
  <c r="I12" i="9"/>
  <c r="J12" i="9"/>
  <c r="K12" i="9"/>
  <c r="L12" i="9"/>
  <c r="N20" i="9"/>
  <c r="G25" i="9"/>
  <c r="I25" i="9"/>
  <c r="J25" i="9"/>
  <c r="K25" i="9"/>
  <c r="L25" i="9"/>
  <c r="AA7" i="26"/>
  <c r="P34" i="31"/>
  <c r="BP146" i="35" l="1"/>
  <c r="N7" i="9"/>
  <c r="N14" i="9"/>
  <c r="N16" i="35" l="1" a="1"/>
  <c r="N16" i="35" s="1"/>
  <c r="N15" i="35" a="1"/>
  <c r="N15" i="35" s="1"/>
  <c r="Y15" i="37" a="1"/>
  <c r="Y15" i="37" s="1"/>
  <c r="AC15" i="35" s="1"/>
  <c r="Y17" i="37" a="1"/>
  <c r="Y17" i="37" s="1"/>
  <c r="AC17" i="35" s="1"/>
  <c r="AD17" i="35" s="1"/>
  <c r="Y25" i="37" a="1"/>
  <c r="Y25" i="37" s="1"/>
  <c r="AC25" i="35" s="1"/>
  <c r="AD25" i="35" s="1"/>
  <c r="AH18" i="37" a="1"/>
  <c r="AH18" i="37" s="1"/>
  <c r="AO18" i="35" s="1"/>
  <c r="AP18" i="35" s="1"/>
  <c r="AQ20" i="37" a="1"/>
  <c r="AQ20" i="37" s="1"/>
  <c r="BA20" i="35" s="1"/>
  <c r="BB20" i="35" s="1"/>
  <c r="AQ28" i="37" a="1"/>
  <c r="AQ28" i="37" s="1"/>
  <c r="BA28" i="35" s="1"/>
  <c r="BB28" i="35" s="1"/>
  <c r="P16" i="37" a="1"/>
  <c r="P16" i="37" s="1"/>
  <c r="Q16" i="35" s="1"/>
  <c r="P24" i="37" a="1"/>
  <c r="P24" i="37" s="1"/>
  <c r="Q24" i="35" s="1"/>
  <c r="AH19" i="37" a="1"/>
  <c r="AH19" i="37" s="1"/>
  <c r="AO19" i="35" s="1"/>
  <c r="AP19" i="35" s="1"/>
  <c r="AH27" i="37" a="1"/>
  <c r="AH27" i="37" s="1"/>
  <c r="AO27" i="35" s="1"/>
  <c r="AP27" i="35" s="1"/>
  <c r="P25" i="37" a="1"/>
  <c r="P25" i="37" s="1"/>
  <c r="Q25" i="35" s="1"/>
  <c r="Y18" i="37" a="1"/>
  <c r="Y18" i="37" s="1"/>
  <c r="AC18" i="35" s="1"/>
  <c r="AD18" i="35" s="1"/>
  <c r="Y26" i="37" a="1"/>
  <c r="Y26" i="37" s="1"/>
  <c r="AC26" i="35" s="1"/>
  <c r="AD26" i="35" s="1"/>
  <c r="AH28" i="37" a="1"/>
  <c r="AH28" i="37" s="1"/>
  <c r="AO28" i="35" s="1"/>
  <c r="AP28" i="35" s="1"/>
  <c r="P17" i="37" a="1"/>
  <c r="P17" i="37" s="1"/>
  <c r="Q17" i="35" s="1"/>
  <c r="AH20" i="37" a="1"/>
  <c r="AH20" i="37" s="1"/>
  <c r="AO20" i="35" s="1"/>
  <c r="AP20" i="35" s="1"/>
  <c r="P18" i="37" a="1"/>
  <c r="P18" i="37" s="1"/>
  <c r="Q18" i="35" s="1"/>
  <c r="P26" i="37" a="1"/>
  <c r="P26" i="37" s="1"/>
  <c r="Q26" i="35" s="1"/>
  <c r="Y19" i="37" a="1"/>
  <c r="Y19" i="37" s="1"/>
  <c r="AC19" i="35" s="1"/>
  <c r="AD19" i="35" s="1"/>
  <c r="Y27" i="37" a="1"/>
  <c r="Y27" i="37" s="1"/>
  <c r="AC27" i="35" s="1"/>
  <c r="AD27" i="35" s="1"/>
  <c r="AH21" i="37" a="1"/>
  <c r="AH21" i="37" s="1"/>
  <c r="AO21" i="35" s="1"/>
  <c r="AP21" i="35" s="1"/>
  <c r="AH29" i="37" a="1"/>
  <c r="AH29" i="37" s="1"/>
  <c r="AO29" i="35" s="1"/>
  <c r="AP29" i="35" s="1"/>
  <c r="AQ22" i="37" a="1"/>
  <c r="AQ22" i="37" s="1"/>
  <c r="BA22" i="35" s="1"/>
  <c r="BB22" i="35" s="1"/>
  <c r="AQ30" i="37" a="1"/>
  <c r="AQ30" i="37" s="1"/>
  <c r="BA30" i="35" s="1"/>
  <c r="BB30" i="35" s="1"/>
  <c r="Y28" i="37" a="1"/>
  <c r="Y28" i="37" s="1"/>
  <c r="AC28" i="35" s="1"/>
  <c r="AD28" i="35" s="1"/>
  <c r="P19" i="37" a="1"/>
  <c r="P19" i="37" s="1"/>
  <c r="Q19" i="35" s="1"/>
  <c r="P27" i="37" a="1"/>
  <c r="P27" i="37" s="1"/>
  <c r="Q27" i="35" s="1"/>
  <c r="Y20" i="37" a="1"/>
  <c r="Y20" i="37" s="1"/>
  <c r="AC20" i="35" s="1"/>
  <c r="AD20" i="35" s="1"/>
  <c r="AH22" i="37" a="1"/>
  <c r="AH22" i="37" s="1"/>
  <c r="AO22" i="35" s="1"/>
  <c r="AP22" i="35" s="1"/>
  <c r="AH30" i="37" a="1"/>
  <c r="AH30" i="37" s="1"/>
  <c r="AO30" i="35" s="1"/>
  <c r="AP30" i="35" s="1"/>
  <c r="Y21" i="37" a="1"/>
  <c r="Y21" i="37" s="1"/>
  <c r="AC21" i="35" s="1"/>
  <c r="AD21" i="35" s="1"/>
  <c r="Y29" i="37" a="1"/>
  <c r="Y29" i="37" s="1"/>
  <c r="AC29" i="35" s="1"/>
  <c r="AD29" i="35" s="1"/>
  <c r="AQ24" i="37" a="1"/>
  <c r="AQ24" i="37" s="1"/>
  <c r="BA24" i="35" s="1"/>
  <c r="BB24" i="35" s="1"/>
  <c r="P20" i="37" a="1"/>
  <c r="P20" i="37" s="1"/>
  <c r="Q20" i="35" s="1"/>
  <c r="P28" i="37" a="1"/>
  <c r="P28" i="37" s="1"/>
  <c r="Q28" i="35" s="1"/>
  <c r="Y30" i="37" a="1"/>
  <c r="Y30" i="37" s="1"/>
  <c r="AC30" i="35" s="1"/>
  <c r="AD30" i="35" s="1"/>
  <c r="AH23" i="37" a="1"/>
  <c r="AH23" i="37" s="1"/>
  <c r="AO23" i="35" s="1"/>
  <c r="AP23" i="35" s="1"/>
  <c r="AQ16" i="37" a="1"/>
  <c r="AQ16" i="37" s="1"/>
  <c r="BA16" i="35" s="1"/>
  <c r="BB16" i="35" s="1"/>
  <c r="Y22" i="37" a="1"/>
  <c r="Y22" i="37" s="1"/>
  <c r="AC22" i="35" s="1"/>
  <c r="AD22" i="35" s="1"/>
  <c r="P21" i="37" a="1"/>
  <c r="P21" i="37" s="1"/>
  <c r="Q21" i="35" s="1"/>
  <c r="P29" i="37" a="1"/>
  <c r="P29" i="37" s="1"/>
  <c r="Q29" i="35" s="1"/>
  <c r="Y23" i="37" a="1"/>
  <c r="Y23" i="37" s="1"/>
  <c r="AC23" i="35" s="1"/>
  <c r="AD23" i="35" s="1"/>
  <c r="AH16" i="37" a="1"/>
  <c r="AH16" i="37" s="1"/>
  <c r="AO16" i="35" s="1"/>
  <c r="AP16" i="35" s="1"/>
  <c r="AH24" i="37" a="1"/>
  <c r="AH24" i="37" s="1"/>
  <c r="AO24" i="35" s="1"/>
  <c r="AP24" i="35" s="1"/>
  <c r="AQ26" i="37" a="1"/>
  <c r="AQ26" i="37" s="1"/>
  <c r="BA26" i="35" s="1"/>
  <c r="BB26" i="35" s="1"/>
  <c r="P30" i="37" a="1"/>
  <c r="P30" i="37" s="1"/>
  <c r="Q30" i="35" s="1"/>
  <c r="AQ18" i="37" a="1"/>
  <c r="AQ18" i="37" s="1"/>
  <c r="BA18" i="35" s="1"/>
  <c r="BB18" i="35" s="1"/>
  <c r="P22" i="37" a="1"/>
  <c r="P22" i="37" s="1"/>
  <c r="Q22" i="35" s="1"/>
  <c r="Y16" i="37" a="1"/>
  <c r="Y16" i="37" s="1"/>
  <c r="AC16" i="35" s="1"/>
  <c r="AD16" i="35" s="1"/>
  <c r="Y24" i="37" a="1"/>
  <c r="Y24" i="37" s="1"/>
  <c r="AC24" i="35" s="1"/>
  <c r="AD24" i="35" s="1"/>
  <c r="AH17" i="37" a="1"/>
  <c r="AH17" i="37" s="1"/>
  <c r="AO17" i="35" s="1"/>
  <c r="AP17" i="35" s="1"/>
  <c r="AH25" i="37" a="1"/>
  <c r="AH25" i="37" s="1"/>
  <c r="AO25" i="35" s="1"/>
  <c r="AP25" i="35" s="1"/>
  <c r="P23" i="37" a="1"/>
  <c r="P23" i="37" s="1"/>
  <c r="Q23" i="35" s="1"/>
  <c r="AH26" i="37" a="1"/>
  <c r="AH26" i="37" s="1"/>
  <c r="AO26" i="35" s="1"/>
  <c r="AP26" i="35" s="1"/>
  <c r="AH15" i="37" a="1"/>
  <c r="AH15" i="37" s="1"/>
  <c r="AO15" i="35" s="1"/>
  <c r="P15" i="37" a="1"/>
  <c r="P15" i="37" s="1"/>
  <c r="Q15" i="35" s="1"/>
  <c r="AZ20" i="37" a="1"/>
  <c r="AZ20" i="37" s="1"/>
  <c r="BM20" i="35" s="1"/>
  <c r="AZ26" i="37" a="1"/>
  <c r="AZ26" i="37" s="1"/>
  <c r="BM26" i="35" s="1"/>
  <c r="AZ28" i="37" a="1"/>
  <c r="AZ28" i="37" s="1"/>
  <c r="BM28" i="35" s="1"/>
  <c r="AZ18" i="37" a="1"/>
  <c r="AZ18" i="37" s="1"/>
  <c r="BM18" i="35" s="1"/>
  <c r="AZ24" i="37" a="1"/>
  <c r="AZ24" i="37" s="1"/>
  <c r="BM24" i="35" s="1"/>
  <c r="AZ30" i="37" a="1"/>
  <c r="AZ30" i="37" s="1"/>
  <c r="BM30" i="35" s="1"/>
  <c r="AZ16" i="37" a="1"/>
  <c r="AZ16" i="37" s="1"/>
  <c r="BM16" i="35" s="1"/>
  <c r="AZ22" i="37" a="1"/>
  <c r="AZ22" i="37" s="1"/>
  <c r="BM22" i="35" s="1"/>
  <c r="AQ29" i="37" a="1"/>
  <c r="AQ29" i="37" s="1"/>
  <c r="BA29" i="35" s="1"/>
  <c r="BB29" i="35" s="1"/>
  <c r="AQ25" i="37" a="1"/>
  <c r="AQ25" i="37" s="1"/>
  <c r="BA25" i="35" s="1"/>
  <c r="BB25" i="35" s="1"/>
  <c r="AQ27" i="37" a="1"/>
  <c r="AQ27" i="37" s="1"/>
  <c r="BA27" i="35" s="1"/>
  <c r="BB27" i="35" s="1"/>
  <c r="AZ21" i="37" a="1"/>
  <c r="AZ21" i="37" s="1"/>
  <c r="BM21" i="35" s="1"/>
  <c r="AQ21" i="37" a="1"/>
  <c r="AQ21" i="37" s="1"/>
  <c r="BA21" i="35" s="1"/>
  <c r="BB21" i="35" s="1"/>
  <c r="AQ19" i="37" a="1"/>
  <c r="AQ19" i="37" s="1"/>
  <c r="BA19" i="35" s="1"/>
  <c r="BB19" i="35" s="1"/>
  <c r="AQ23" i="37" a="1"/>
  <c r="AQ23" i="37" s="1"/>
  <c r="BA23" i="35" s="1"/>
  <c r="BB23" i="35" s="1"/>
  <c r="AZ23" i="37" a="1"/>
  <c r="AZ23" i="37" s="1"/>
  <c r="BM23" i="35" s="1"/>
  <c r="AQ17" i="37" a="1"/>
  <c r="AQ17" i="37" s="1"/>
  <c r="BA17" i="35" s="1"/>
  <c r="BB17" i="35" s="1"/>
  <c r="AQ15" i="37" a="1"/>
  <c r="AQ15" i="37" s="1"/>
  <c r="BA15" i="35" s="1"/>
  <c r="AZ17" i="37" a="1"/>
  <c r="AZ17" i="37" s="1"/>
  <c r="BM17" i="35" s="1"/>
  <c r="AZ29" i="37" a="1"/>
  <c r="AZ29" i="37" s="1"/>
  <c r="BM29" i="35" s="1"/>
  <c r="AZ25" i="37" a="1"/>
  <c r="AZ25" i="37" s="1"/>
  <c r="BM25" i="35" s="1"/>
  <c r="AZ19" i="37" a="1"/>
  <c r="AZ19" i="37" s="1"/>
  <c r="BM19" i="35" s="1"/>
  <c r="AZ27" i="37" a="1"/>
  <c r="AZ27" i="37" s="1"/>
  <c r="BM27" i="35" s="1"/>
  <c r="AZ15" i="37" a="1"/>
  <c r="AZ15" i="37" s="1"/>
  <c r="BM15" i="35" s="1"/>
  <c r="BM31" i="35" s="1"/>
  <c r="BM69" i="35" s="1"/>
  <c r="H20" i="28"/>
  <c r="AB9" i="31"/>
  <c r="AB10" i="31" s="1"/>
  <c r="BB15" i="35" l="1"/>
  <c r="BB31" i="35" s="1"/>
  <c r="BB69" i="35" s="1"/>
  <c r="BB148" i="35" s="1"/>
  <c r="BA31" i="35"/>
  <c r="BA69" i="35" s="1"/>
  <c r="AO31" i="35"/>
  <c r="AO69" i="35" s="1"/>
  <c r="AP15" i="35"/>
  <c r="AP31" i="35" s="1"/>
  <c r="AP69" i="35" s="1"/>
  <c r="AP148" i="35" s="1"/>
  <c r="AD15" i="35"/>
  <c r="AD31" i="35" s="1"/>
  <c r="AD69" i="35" s="1"/>
  <c r="AD148" i="35" s="1"/>
  <c r="AC31" i="35"/>
  <c r="AC69" i="35" s="1"/>
  <c r="X13" i="26"/>
  <c r="U22" i="26"/>
  <c r="F22" i="26"/>
  <c r="C33" i="26"/>
  <c r="O32" i="26"/>
  <c r="R13" i="26"/>
  <c r="I32" i="26"/>
  <c r="L19" i="26"/>
  <c r="D7" i="31"/>
  <c r="D6" i="31"/>
  <c r="D5" i="31"/>
  <c r="D4" i="31"/>
  <c r="F4" i="31" l="1"/>
  <c r="E4" i="31"/>
  <c r="F5" i="31"/>
  <c r="E5" i="31"/>
  <c r="F6" i="31"/>
  <c r="E6" i="31"/>
  <c r="F7" i="31"/>
  <c r="E7" i="31"/>
  <c r="C16" i="14" l="1"/>
  <c r="C34" i="14" l="1"/>
  <c r="C52" i="14" l="1"/>
  <c r="C43" i="14"/>
  <c r="C25" i="14"/>
  <c r="O149" i="35" l="1"/>
  <c r="BP111" i="35" l="1"/>
  <c r="BH111" i="35"/>
  <c r="BK149" i="35" s="1"/>
  <c r="L54" i="28"/>
  <c r="P54" i="28" s="1"/>
  <c r="AY149" i="35" l="1"/>
  <c r="BP149" i="35" s="1"/>
  <c r="BA27" i="37"/>
  <c r="Z15" i="35" l="1" a="1"/>
  <c r="Z15" i="35" s="1"/>
  <c r="AL15" i="35" a="1"/>
  <c r="AL15" i="35" s="1"/>
  <c r="AX15" i="35" a="1"/>
  <c r="AX15" i="35" s="1"/>
  <c r="BJ15" i="35" a="1"/>
  <c r="BJ15" i="35" s="1"/>
  <c r="N20" i="35" a="1"/>
  <c r="N20" i="35" s="1"/>
  <c r="N28" i="35" a="1"/>
  <c r="N28" i="35" s="1"/>
  <c r="N18" i="35" a="1"/>
  <c r="N18" i="35" s="1"/>
  <c r="N26" i="35" a="1"/>
  <c r="N26" i="35" s="1"/>
  <c r="N27" i="35" a="1"/>
  <c r="N27" i="35" s="1"/>
  <c r="N23" i="35" a="1"/>
  <c r="N23" i="35" s="1"/>
  <c r="N30" i="35" a="1"/>
  <c r="N30" i="35" s="1"/>
  <c r="N21" i="35" a="1"/>
  <c r="N21" i="35" s="1"/>
  <c r="N25" i="35" a="1"/>
  <c r="N25" i="35" s="1"/>
  <c r="N29" i="35" a="1"/>
  <c r="N29" i="35" s="1"/>
  <c r="N17" i="35" a="1"/>
  <c r="N17" i="35" s="1"/>
  <c r="N22" i="35" a="1"/>
  <c r="N22" i="35" s="1"/>
  <c r="N24" i="35" a="1"/>
  <c r="N24" i="35" s="1"/>
  <c r="N19" i="35" a="1"/>
  <c r="N19" i="35" s="1"/>
  <c r="BA23" i="37"/>
  <c r="BA19" i="37"/>
  <c r="BA21" i="37"/>
  <c r="Z23" i="35" a="1"/>
  <c r="Z23" i="35" s="1"/>
  <c r="Z17" i="35" a="1"/>
  <c r="Z17" i="35" s="1"/>
  <c r="Z22" i="35" a="1"/>
  <c r="Z22" i="35" s="1"/>
  <c r="Z18" i="35" a="1"/>
  <c r="Z18" i="35" s="1"/>
  <c r="AI25" i="37"/>
  <c r="AR24" i="37"/>
  <c r="AI23" i="37"/>
  <c r="AR18" i="37"/>
  <c r="AR30" i="37"/>
  <c r="AR22" i="37"/>
  <c r="AR28" i="37"/>
  <c r="AR20" i="37"/>
  <c r="AR26" i="37"/>
  <c r="AR16" i="37"/>
  <c r="AI26" i="37"/>
  <c r="AI21" i="37"/>
  <c r="AI18" i="37"/>
  <c r="AI24" i="37"/>
  <c r="AI27" i="37"/>
  <c r="AI19" i="37"/>
  <c r="AI22" i="37"/>
  <c r="AI17" i="37"/>
  <c r="AI30" i="37"/>
  <c r="AI28" i="37"/>
  <c r="AI16" i="37"/>
  <c r="AI29" i="37"/>
  <c r="AI20" i="37"/>
  <c r="Z17" i="37"/>
  <c r="Z16" i="37"/>
  <c r="Z29" i="37"/>
  <c r="Z24" i="35" a="1"/>
  <c r="Z24" i="35" s="1"/>
  <c r="Z23" i="37"/>
  <c r="Z20" i="37"/>
  <c r="Z28" i="37"/>
  <c r="Z18" i="37"/>
  <c r="Z19" i="37"/>
  <c r="Z30" i="37"/>
  <c r="Z27" i="37"/>
  <c r="Z26" i="37"/>
  <c r="Z21" i="37"/>
  <c r="Z22" i="37"/>
  <c r="Z25" i="37"/>
  <c r="Z24" i="37"/>
  <c r="AL30" i="35" a="1"/>
  <c r="AL30" i="35" s="1"/>
  <c r="AL27" i="35" a="1"/>
  <c r="AL27" i="35" s="1"/>
  <c r="Z29" i="35" a="1"/>
  <c r="Z29" i="35" s="1"/>
  <c r="Z27" i="35" a="1"/>
  <c r="Z27" i="35" s="1"/>
  <c r="AL26" i="35" a="1"/>
  <c r="AL26" i="35" s="1"/>
  <c r="AL16" i="35" a="1"/>
  <c r="AL16" i="35" s="1"/>
  <c r="Z25" i="35" a="1"/>
  <c r="Z25" i="35" s="1"/>
  <c r="Z19" i="35" a="1"/>
  <c r="Z19" i="35" s="1"/>
  <c r="Z28" i="35" a="1"/>
  <c r="Z28" i="35" s="1"/>
  <c r="Z30" i="35" a="1"/>
  <c r="Z30" i="35" s="1"/>
  <c r="Z20" i="35" a="1"/>
  <c r="Z20" i="35" s="1"/>
  <c r="Z21" i="35" a="1"/>
  <c r="Z21" i="35" s="1"/>
  <c r="AL25" i="35" a="1"/>
  <c r="AL25" i="35" s="1"/>
  <c r="AL29" i="35" a="1"/>
  <c r="AL29" i="35" s="1"/>
  <c r="AR29" i="37"/>
  <c r="BA17" i="37"/>
  <c r="AR27" i="37"/>
  <c r="AR25" i="37"/>
  <c r="AR17" i="37"/>
  <c r="BA26" i="37"/>
  <c r="BA25" i="37"/>
  <c r="AR19" i="37"/>
  <c r="AR23" i="37"/>
  <c r="BA28" i="37"/>
  <c r="BA16" i="37"/>
  <c r="AR21" i="37"/>
  <c r="BA22" i="37"/>
  <c r="BA20" i="37"/>
  <c r="BA30" i="37"/>
  <c r="BA18" i="37"/>
  <c r="BA24" i="37"/>
  <c r="AX30" i="35" a="1"/>
  <c r="AX30" i="35" s="1"/>
  <c r="AL28" i="35" a="1"/>
  <c r="AL28" i="35" s="1"/>
  <c r="AX26" i="35" a="1"/>
  <c r="AX26" i="35" s="1"/>
  <c r="AX27" i="35" a="1"/>
  <c r="AX27" i="35" s="1"/>
  <c r="AL18" i="35" a="1"/>
  <c r="AL18" i="35" s="1"/>
  <c r="AL19" i="35" a="1"/>
  <c r="AL19" i="35" s="1"/>
  <c r="AL23" i="35" a="1"/>
  <c r="AL23" i="35" s="1"/>
  <c r="AL24" i="35" a="1"/>
  <c r="AL24" i="35" s="1"/>
  <c r="AL20" i="35" a="1"/>
  <c r="AL20" i="35" s="1"/>
  <c r="AL22" i="35" a="1"/>
  <c r="AL22" i="35" s="1"/>
  <c r="AL17" i="35" a="1"/>
  <c r="AL17" i="35" s="1"/>
  <c r="Z16" i="35" a="1"/>
  <c r="Z16" i="35" s="1"/>
  <c r="Z26" i="35" a="1"/>
  <c r="Z26" i="35" s="1"/>
  <c r="AL21" i="35" a="1"/>
  <c r="AL21" i="35" s="1"/>
  <c r="AX28" i="35" a="1"/>
  <c r="AX28" i="35" s="1"/>
  <c r="BA29" i="37"/>
  <c r="AX19" i="35" a="1"/>
  <c r="AX19" i="35" s="1"/>
  <c r="AX23" i="35" a="1"/>
  <c r="AX23" i="35" s="1"/>
  <c r="AX17" i="35" a="1"/>
  <c r="AX17" i="35" s="1"/>
  <c r="AX29" i="35" a="1"/>
  <c r="AX29" i="35" s="1"/>
  <c r="BJ27" i="35" a="1"/>
  <c r="BJ27" i="35" s="1"/>
  <c r="AX20" i="35" a="1"/>
  <c r="AX20" i="35" s="1"/>
  <c r="BJ26" i="35" a="1"/>
  <c r="BJ26" i="35" s="1"/>
  <c r="BJ30" i="35" a="1"/>
  <c r="BJ30" i="35" s="1"/>
  <c r="AX24" i="35" a="1"/>
  <c r="AX24" i="35" s="1"/>
  <c r="AX16" i="35" a="1"/>
  <c r="AX16" i="35" s="1"/>
  <c r="AX18" i="35" a="1"/>
  <c r="AX18" i="35" s="1"/>
  <c r="AX25" i="35" a="1"/>
  <c r="AX25" i="35" s="1"/>
  <c r="AX21" i="35" a="1"/>
  <c r="AX21" i="35" s="1"/>
  <c r="BJ19" i="35" a="1"/>
  <c r="BJ19" i="35" s="1"/>
  <c r="BJ24" i="35" a="1"/>
  <c r="BJ24" i="35" s="1"/>
  <c r="BJ29" i="35" a="1"/>
  <c r="BJ29" i="35" s="1"/>
  <c r="BJ23" i="35" a="1"/>
  <c r="BJ23" i="35" s="1"/>
  <c r="BJ18" i="35" a="1"/>
  <c r="BJ18" i="35" s="1"/>
  <c r="BJ20" i="35" a="1"/>
  <c r="BJ20" i="35" s="1"/>
  <c r="BJ22" i="35" a="1"/>
  <c r="BJ22" i="35" s="1"/>
  <c r="AX22" i="35" a="1"/>
  <c r="AX22" i="35" s="1"/>
  <c r="BJ17" i="35" a="1"/>
  <c r="BJ17" i="35" s="1"/>
  <c r="BJ25" i="35" a="1"/>
  <c r="BJ25" i="35" s="1"/>
  <c r="BJ28" i="35" a="1"/>
  <c r="BJ28" i="35" s="1"/>
  <c r="BJ16" i="35" a="1"/>
  <c r="BJ16" i="35" s="1"/>
  <c r="BJ21" i="35" a="1"/>
  <c r="BJ21" i="35" s="1"/>
  <c r="R19" i="35" l="1"/>
  <c r="AM21" i="35"/>
  <c r="AA22" i="35"/>
  <c r="AA21" i="35"/>
  <c r="AY19" i="35"/>
  <c r="BK21" i="35"/>
  <c r="AM20" i="35"/>
  <c r="BK22" i="35"/>
  <c r="BK24" i="35"/>
  <c r="AY26" i="35"/>
  <c r="AM16" i="35"/>
  <c r="BK19" i="35"/>
  <c r="AM28" i="35"/>
  <c r="AM26" i="35"/>
  <c r="AA27" i="35"/>
  <c r="P27" i="39"/>
  <c r="AY30" i="35"/>
  <c r="AA29" i="35"/>
  <c r="AA18" i="35"/>
  <c r="AA24" i="35"/>
  <c r="AY16" i="35"/>
  <c r="AA17" i="35"/>
  <c r="AY24" i="35"/>
  <c r="AA23" i="35"/>
  <c r="AY28" i="35"/>
  <c r="BK16" i="35"/>
  <c r="BK28" i="35"/>
  <c r="AA16" i="35"/>
  <c r="AM30" i="35"/>
  <c r="W30" i="39"/>
  <c r="BK25" i="35"/>
  <c r="AM17" i="35"/>
  <c r="AM29" i="35"/>
  <c r="BK17" i="35"/>
  <c r="AK17" i="39"/>
  <c r="BK30" i="35"/>
  <c r="AM22" i="35"/>
  <c r="AM25" i="35"/>
  <c r="I18" i="39"/>
  <c r="BK26" i="35"/>
  <c r="AK26" i="39"/>
  <c r="AY20" i="35"/>
  <c r="AY18" i="35"/>
  <c r="AY22" i="35"/>
  <c r="AA20" i="35"/>
  <c r="AY29" i="35"/>
  <c r="AY17" i="35"/>
  <c r="AY21" i="35"/>
  <c r="AY25" i="35"/>
  <c r="AA26" i="35"/>
  <c r="AM27" i="35"/>
  <c r="AM24" i="35"/>
  <c r="BK20" i="35"/>
  <c r="BK27" i="35"/>
  <c r="AM23" i="35"/>
  <c r="AA30" i="35"/>
  <c r="BK18" i="35"/>
  <c r="AM19" i="35"/>
  <c r="AA28" i="35"/>
  <c r="BK23" i="35"/>
  <c r="AM18" i="35"/>
  <c r="AA19" i="35"/>
  <c r="BK29" i="35"/>
  <c r="AY23" i="35"/>
  <c r="AY27" i="35"/>
  <c r="AA25" i="35"/>
  <c r="AH31" i="39"/>
  <c r="AH77" i="39" s="1"/>
  <c r="AA31" i="39"/>
  <c r="AA77" i="39" s="1"/>
  <c r="T31" i="39"/>
  <c r="T77" i="39" s="1"/>
  <c r="M31" i="39"/>
  <c r="M77" i="39" s="1"/>
  <c r="Q15" i="37"/>
  <c r="BD15" i="37"/>
  <c r="P31" i="37"/>
  <c r="P69" i="37" s="1"/>
  <c r="AR15" i="37"/>
  <c r="AR31" i="37" s="1"/>
  <c r="AR69" i="37" s="1"/>
  <c r="AR148" i="37" s="1"/>
  <c r="AQ31" i="37"/>
  <c r="AQ69" i="37" s="1"/>
  <c r="AI15" i="37"/>
  <c r="AI31" i="37" s="1"/>
  <c r="AI69" i="37" s="1"/>
  <c r="AI148" i="37" s="1"/>
  <c r="AH31" i="37"/>
  <c r="AH69" i="37" s="1"/>
  <c r="Z15" i="37"/>
  <c r="Z31" i="37" s="1"/>
  <c r="Z69" i="37" s="1"/>
  <c r="Z148" i="37" s="1"/>
  <c r="Y31" i="37"/>
  <c r="Y69" i="37" s="1"/>
  <c r="BA15" i="37"/>
  <c r="BA31" i="37" s="1"/>
  <c r="BA69" i="37" s="1"/>
  <c r="BA148" i="37" s="1"/>
  <c r="AZ31" i="37"/>
  <c r="AZ69" i="37" s="1"/>
  <c r="O19" i="35"/>
  <c r="BQ19" i="35"/>
  <c r="BR19" i="35" s="1"/>
  <c r="O24" i="35"/>
  <c r="BQ24" i="35"/>
  <c r="BR24" i="35" s="1"/>
  <c r="O22" i="35"/>
  <c r="R22" i="35" s="1"/>
  <c r="BQ22" i="35"/>
  <c r="BR22" i="35" s="1"/>
  <c r="O17" i="35"/>
  <c r="R17" i="35" s="1"/>
  <c r="BQ17" i="35"/>
  <c r="BR17" i="35" s="1"/>
  <c r="Q23" i="37"/>
  <c r="BD23" i="37"/>
  <c r="BE23" i="37" s="1"/>
  <c r="BN23" i="35" s="1"/>
  <c r="Q27" i="37"/>
  <c r="BD27" i="37"/>
  <c r="BE27" i="37" s="1"/>
  <c r="BN27" i="35" s="1"/>
  <c r="Q24" i="37"/>
  <c r="BD24" i="37"/>
  <c r="BE24" i="37" s="1"/>
  <c r="BN24" i="35" s="1"/>
  <c r="Q26" i="37"/>
  <c r="BD26" i="37"/>
  <c r="BE26" i="37" s="1"/>
  <c r="BN26" i="35" s="1"/>
  <c r="Q19" i="37"/>
  <c r="BD19" i="37"/>
  <c r="BE19" i="37" s="1"/>
  <c r="BN19" i="35" s="1"/>
  <c r="Q21" i="37"/>
  <c r="BD21" i="37"/>
  <c r="BE21" i="37" s="1"/>
  <c r="BN21" i="35" s="1"/>
  <c r="Q20" i="37"/>
  <c r="BD20" i="37"/>
  <c r="BE20" i="37" s="1"/>
  <c r="BN20" i="35" s="1"/>
  <c r="Q18" i="37"/>
  <c r="BD18" i="37"/>
  <c r="BE18" i="37" s="1"/>
  <c r="BN18" i="35" s="1"/>
  <c r="Q25" i="37"/>
  <c r="BD25" i="37"/>
  <c r="BE25" i="37" s="1"/>
  <c r="BN25" i="35" s="1"/>
  <c r="Q28" i="37"/>
  <c r="BD28" i="37"/>
  <c r="BE28" i="37" s="1"/>
  <c r="BN28" i="35" s="1"/>
  <c r="Q29" i="37"/>
  <c r="BD29" i="37"/>
  <c r="BE29" i="37" s="1"/>
  <c r="BN29" i="35" s="1"/>
  <c r="Q17" i="37"/>
  <c r="BD17" i="37"/>
  <c r="BE17" i="37" s="1"/>
  <c r="BN17" i="35" s="1"/>
  <c r="Q30" i="37"/>
  <c r="BD30" i="37"/>
  <c r="BE30" i="37" s="1"/>
  <c r="BN30" i="35" s="1"/>
  <c r="Q16" i="37"/>
  <c r="BD16" i="37"/>
  <c r="BE16" i="37" s="1"/>
  <c r="BN16" i="35" s="1"/>
  <c r="Q22" i="37"/>
  <c r="BD22" i="37"/>
  <c r="BE22" i="37" s="1"/>
  <c r="BN22" i="35" s="1"/>
  <c r="O29" i="35"/>
  <c r="R29" i="35" s="1"/>
  <c r="BQ29" i="35"/>
  <c r="BR29" i="35" s="1"/>
  <c r="O25" i="35"/>
  <c r="BQ25" i="35"/>
  <c r="BR25" i="35" s="1"/>
  <c r="O21" i="35"/>
  <c r="R21" i="35" s="1"/>
  <c r="BQ21" i="35"/>
  <c r="BR21" i="35" s="1"/>
  <c r="O30" i="35"/>
  <c r="R30" i="35" s="1"/>
  <c r="BQ30" i="35"/>
  <c r="BR30" i="35" s="1"/>
  <c r="O23" i="35"/>
  <c r="BQ23" i="35"/>
  <c r="BR23" i="35" s="1"/>
  <c r="O27" i="35"/>
  <c r="R27" i="35" s="1"/>
  <c r="BQ27" i="35"/>
  <c r="BR27" i="35" s="1"/>
  <c r="O26" i="35"/>
  <c r="R26" i="35" s="1"/>
  <c r="BQ26" i="35"/>
  <c r="BR26" i="35" s="1"/>
  <c r="O18" i="35"/>
  <c r="R18" i="35" s="1"/>
  <c r="BQ18" i="35"/>
  <c r="BR18" i="35" s="1"/>
  <c r="O16" i="35"/>
  <c r="BQ16" i="35"/>
  <c r="BR16" i="35" s="1"/>
  <c r="O28" i="35"/>
  <c r="R28" i="35" s="1"/>
  <c r="BQ28" i="35"/>
  <c r="BR28" i="35" s="1"/>
  <c r="O20" i="35"/>
  <c r="R20" i="35" s="1"/>
  <c r="BQ20" i="35"/>
  <c r="BR20" i="35" s="1"/>
  <c r="O15" i="35"/>
  <c r="BQ15" i="35"/>
  <c r="N31" i="35"/>
  <c r="F45" i="28" s="1"/>
  <c r="BK15" i="35"/>
  <c r="BJ31" i="35"/>
  <c r="N45" i="28" s="1"/>
  <c r="AY15" i="35"/>
  <c r="AX31" i="35"/>
  <c r="L45" i="28" s="1"/>
  <c r="AM15" i="35"/>
  <c r="AL31" i="35"/>
  <c r="J45" i="28" s="1"/>
  <c r="AA15" i="35"/>
  <c r="Z31" i="35"/>
  <c r="H45" i="28" s="1"/>
  <c r="W16" i="39" l="1"/>
  <c r="AD27" i="39"/>
  <c r="W18" i="39"/>
  <c r="AK18" i="39"/>
  <c r="AK20" i="39"/>
  <c r="W17" i="39"/>
  <c r="AK28" i="39"/>
  <c r="AD24" i="39"/>
  <c r="AD26" i="39"/>
  <c r="AD20" i="39"/>
  <c r="AK30" i="39"/>
  <c r="W28" i="39"/>
  <c r="I24" i="39"/>
  <c r="W23" i="39"/>
  <c r="R24" i="35"/>
  <c r="R16" i="35"/>
  <c r="AK21" i="39"/>
  <c r="W21" i="39"/>
  <c r="R23" i="35"/>
  <c r="R25" i="35"/>
  <c r="I28" i="39"/>
  <c r="P24" i="39"/>
  <c r="W24" i="39"/>
  <c r="AD21" i="39"/>
  <c r="AD19" i="39"/>
  <c r="AD23" i="39"/>
  <c r="AK23" i="39"/>
  <c r="I19" i="39"/>
  <c r="I20" i="39"/>
  <c r="AD22" i="39"/>
  <c r="W25" i="39"/>
  <c r="AJ31" i="39"/>
  <c r="AK22" i="39"/>
  <c r="AC31" i="39"/>
  <c r="AC77" i="39" s="1"/>
  <c r="P29" i="39"/>
  <c r="V31" i="39"/>
  <c r="V77" i="39" s="1"/>
  <c r="P26" i="39"/>
  <c r="P19" i="39"/>
  <c r="AD25" i="39"/>
  <c r="I30" i="39"/>
  <c r="I23" i="39"/>
  <c r="AY31" i="35"/>
  <c r="AY69" i="35" s="1"/>
  <c r="AY148" i="35" s="1"/>
  <c r="AY150" i="35" s="1"/>
  <c r="P17" i="39"/>
  <c r="P25" i="39"/>
  <c r="AK25" i="39"/>
  <c r="AK16" i="39"/>
  <c r="AK24" i="39"/>
  <c r="I29" i="39"/>
  <c r="I17" i="39"/>
  <c r="D31" i="39"/>
  <c r="I22" i="39"/>
  <c r="P28" i="39"/>
  <c r="AD17" i="39"/>
  <c r="H31" i="39"/>
  <c r="W27" i="39"/>
  <c r="I27" i="39"/>
  <c r="AD28" i="39"/>
  <c r="AD16" i="39"/>
  <c r="AD30" i="39"/>
  <c r="AA31" i="35"/>
  <c r="AA69" i="35" s="1"/>
  <c r="AA148" i="35" s="1"/>
  <c r="AA150" i="35" s="1"/>
  <c r="W19" i="39"/>
  <c r="AK27" i="39"/>
  <c r="AD29" i="39"/>
  <c r="AM31" i="35"/>
  <c r="AM69" i="35" s="1"/>
  <c r="AM148" i="35" s="1"/>
  <c r="AM150" i="35" s="1"/>
  <c r="I26" i="39"/>
  <c r="I21" i="39"/>
  <c r="AK19" i="39"/>
  <c r="W20" i="39"/>
  <c r="P21" i="39"/>
  <c r="W29" i="39"/>
  <c r="P22" i="39"/>
  <c r="P20" i="39"/>
  <c r="P23" i="39"/>
  <c r="P18" i="39"/>
  <c r="I25" i="39"/>
  <c r="P16" i="39"/>
  <c r="BK31" i="35"/>
  <c r="BK69" i="35" s="1"/>
  <c r="BK148" i="35" s="1"/>
  <c r="BK150" i="35" s="1"/>
  <c r="AK29" i="39"/>
  <c r="P30" i="39"/>
  <c r="AD18" i="39"/>
  <c r="W22" i="39"/>
  <c r="W26" i="39"/>
  <c r="P15" i="39"/>
  <c r="K31" i="39"/>
  <c r="K77" i="39" s="1"/>
  <c r="W15" i="39"/>
  <c r="R31" i="39"/>
  <c r="R77" i="39" s="1"/>
  <c r="AD15" i="39"/>
  <c r="Y31" i="39"/>
  <c r="Y77" i="39" s="1"/>
  <c r="AK15" i="39"/>
  <c r="AF31" i="39"/>
  <c r="AJ73" i="39"/>
  <c r="O31" i="39"/>
  <c r="O77" i="39" s="1"/>
  <c r="O31" i="35"/>
  <c r="O69" i="35" s="1"/>
  <c r="O148" i="35" s="1"/>
  <c r="P45" i="28"/>
  <c r="Z69" i="35"/>
  <c r="AL69" i="35"/>
  <c r="AX69" i="35"/>
  <c r="BJ69" i="35"/>
  <c r="N69" i="35"/>
  <c r="BQ31" i="35"/>
  <c r="BQ69" i="35" s="1"/>
  <c r="BR15" i="35"/>
  <c r="BR31" i="35" s="1"/>
  <c r="BR69" i="35" s="1"/>
  <c r="BA150" i="37"/>
  <c r="Z150" i="37"/>
  <c r="Z151" i="37" s="1"/>
  <c r="Z152" i="37" s="1"/>
  <c r="Z153" i="37" s="1"/>
  <c r="AA153" i="35" s="1"/>
  <c r="AI150" i="37"/>
  <c r="AI151" i="37" s="1"/>
  <c r="AI152" i="37" s="1"/>
  <c r="AI153" i="37" s="1"/>
  <c r="AM153" i="35" s="1"/>
  <c r="AR150" i="37"/>
  <c r="AR151" i="37" s="1"/>
  <c r="AR152" i="37" s="1"/>
  <c r="AR153" i="37" s="1"/>
  <c r="AY153" i="35" s="1"/>
  <c r="BD31" i="37"/>
  <c r="BD69" i="37" s="1"/>
  <c r="BE15" i="37"/>
  <c r="Q31" i="37"/>
  <c r="BE31" i="37" l="1"/>
  <c r="BE69" i="37" s="1"/>
  <c r="Q31" i="35"/>
  <c r="Q69" i="35" s="1"/>
  <c r="R15" i="35"/>
  <c r="R31" i="35" s="1"/>
  <c r="R69" i="35" s="1"/>
  <c r="R148" i="35" s="1"/>
  <c r="O153" i="35" s="1"/>
  <c r="P31" i="35"/>
  <c r="P69" i="35" s="1"/>
  <c r="Q69" i="37"/>
  <c r="Q148" i="37" s="1"/>
  <c r="AJ77" i="39"/>
  <c r="W31" i="39"/>
  <c r="W77" i="39" s="1"/>
  <c r="BP148" i="35"/>
  <c r="AK31" i="39"/>
  <c r="P31" i="39"/>
  <c r="P77" i="39" s="1"/>
  <c r="I31" i="39"/>
  <c r="AD31" i="39"/>
  <c r="AD77" i="39" s="1"/>
  <c r="AK73" i="39"/>
  <c r="AF73" i="39"/>
  <c r="AF77" i="39" s="1"/>
  <c r="H73" i="39"/>
  <c r="H77" i="39" s="1"/>
  <c r="O150" i="35"/>
  <c r="O151" i="35" s="1"/>
  <c r="F58" i="28" s="1"/>
  <c r="BA151" i="37"/>
  <c r="BA152" i="37" s="1"/>
  <c r="BA153" i="37" s="1"/>
  <c r="BK153" i="35" s="1"/>
  <c r="G16" i="38"/>
  <c r="BK151" i="35"/>
  <c r="F16" i="38"/>
  <c r="AY151" i="35"/>
  <c r="E16" i="38"/>
  <c r="AM151" i="35"/>
  <c r="D16" i="38"/>
  <c r="AA151" i="35"/>
  <c r="BL31" i="35" l="1"/>
  <c r="BL69" i="35" s="1"/>
  <c r="BN15" i="35"/>
  <c r="BN31" i="35" s="1"/>
  <c r="BN69" i="35" s="1"/>
  <c r="BN148" i="35" s="1"/>
  <c r="AK77" i="39"/>
  <c r="I72" i="39"/>
  <c r="I73" i="39" s="1"/>
  <c r="I77" i="39" s="1"/>
  <c r="D73" i="39"/>
  <c r="D77" i="39" s="1"/>
  <c r="BP150" i="35"/>
  <c r="C16" i="38"/>
  <c r="H16" i="38" s="1"/>
  <c r="AA152" i="35"/>
  <c r="AA154" i="35" s="1"/>
  <c r="H58" i="28"/>
  <c r="H59" i="28" s="1"/>
  <c r="AM152" i="35"/>
  <c r="AM154" i="35" s="1"/>
  <c r="J58" i="28"/>
  <c r="J59" i="28" s="1"/>
  <c r="AY152" i="35"/>
  <c r="AY154" i="35" s="1"/>
  <c r="L58" i="28"/>
  <c r="L59" i="28" s="1"/>
  <c r="BK152" i="35"/>
  <c r="BK154" i="35" s="1"/>
  <c r="N58" i="28"/>
  <c r="N59" i="28" s="1"/>
  <c r="F59" i="28"/>
  <c r="D18" i="38"/>
  <c r="D20" i="38" s="1"/>
  <c r="E18" i="38"/>
  <c r="E20" i="38" s="1"/>
  <c r="F18" i="38"/>
  <c r="F20" i="38" s="1"/>
  <c r="G18" i="38"/>
  <c r="G20" i="38" s="1"/>
  <c r="BP151" i="35"/>
  <c r="BP152" i="35" s="1"/>
  <c r="O152" i="35"/>
  <c r="BC148" i="37" l="1"/>
  <c r="Q150" i="37"/>
  <c r="C18" i="38"/>
  <c r="C20" i="38" s="1"/>
  <c r="H20" i="38" s="1"/>
  <c r="P58" i="28"/>
  <c r="P59" i="28"/>
  <c r="H18" i="38" l="1"/>
  <c r="Q151" i="37"/>
  <c r="BC150" i="37"/>
  <c r="BC151" i="37" l="1"/>
  <c r="Q152" i="37"/>
  <c r="Q153" i="37" l="1"/>
  <c r="BC152" i="37"/>
  <c r="BC153" i="37" s="1"/>
  <c r="BP153" i="35" l="1"/>
  <c r="BQ154" i="35" s="1"/>
  <c r="O154"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Samantha Ellithorpe</author>
  </authors>
  <commentList>
    <comment ref="C42" authorId="0" shapeId="0" xr:uid="{4ABA5473-416A-4E7D-89F1-67D2D905E0C7}">
      <text>
        <r>
          <rPr>
            <sz val="11"/>
            <color theme="1"/>
            <rFont val="Calibri"/>
            <family val="2"/>
            <scheme val="minor"/>
          </rPr>
          <t>Select allowable F&amp;A Rate in the drop-down menu based on sponsor requirements.
Research On-Campus = WCU's Negotiated Rate of 44.24%.
Research Off-Campus = WCU's Negotiated Rate of 18.61%.
No F&amp;A = 0%
Other Sponsor Limitation = Enter Allowable F&amp;A Rate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<sst xmlns="http://schemas.openxmlformats.org/spreadsheetml/2006/main" count="2770" uniqueCount="1059">
  <si>
    <t>Western Carolina University Proposal Development Checklist</t>
  </si>
  <si>
    <t>Project Overview</t>
  </si>
  <si>
    <t>PI Name:</t>
  </si>
  <si>
    <t>Project Title:</t>
  </si>
  <si>
    <t>Sponsor:</t>
  </si>
  <si>
    <t>Program Title:</t>
  </si>
  <si>
    <t>Funding Opportunity Number:</t>
  </si>
  <si>
    <t>CFDA Number:</t>
  </si>
  <si>
    <t>Award Type:</t>
  </si>
  <si>
    <t>Anticipated Award Date:</t>
  </si>
  <si>
    <t>Grant Period</t>
  </si>
  <si>
    <t>to</t>
  </si>
  <si>
    <t>State Date</t>
  </si>
  <si>
    <t>End Date</t>
  </si>
  <si>
    <t>Period of Performance</t>
  </si>
  <si>
    <t>Submission Deadlines</t>
  </si>
  <si>
    <t>Internal Routing Deadline</t>
  </si>
  <si>
    <t>Date</t>
  </si>
  <si>
    <t>Time</t>
  </si>
  <si>
    <t>External Submission Deadline</t>
  </si>
  <si>
    <t>Submission Process</t>
  </si>
  <si>
    <t>Submitted By:</t>
  </si>
  <si>
    <t>Submission URL:</t>
  </si>
  <si>
    <t>Eligibility</t>
  </si>
  <si>
    <t>PI Eligibility Requirements:</t>
  </si>
  <si>
    <t>Institution Eligibility Requirements:</t>
  </si>
  <si>
    <t>Other Requirements and Restrictions:</t>
  </si>
  <si>
    <t>Budget Limitations</t>
  </si>
  <si>
    <t>Maximum Request Amount:</t>
  </si>
  <si>
    <t>Allowable IDC Rate:</t>
  </si>
  <si>
    <t>Research (On-Campus)</t>
  </si>
  <si>
    <t>F&amp;A Rate Policy:</t>
  </si>
  <si>
    <t>Cost Share Requirement:</t>
  </si>
  <si>
    <t>Required Expenses:</t>
  </si>
  <si>
    <t>a.</t>
  </si>
  <si>
    <t>b.</t>
  </si>
  <si>
    <t>c.</t>
  </si>
  <si>
    <t>d.</t>
  </si>
  <si>
    <t>e.</t>
  </si>
  <si>
    <t>f.</t>
  </si>
  <si>
    <t>Unallowable Costs:</t>
  </si>
  <si>
    <t>Compliance Checklist</t>
  </si>
  <si>
    <t>Required Item</t>
  </si>
  <si>
    <t>Notes About Requirement</t>
  </si>
  <si>
    <t>Responsible Party</t>
  </si>
  <si>
    <t>Status</t>
  </si>
  <si>
    <t>COI ATTESTATION</t>
  </si>
  <si>
    <r>
      <t xml:space="preserve">According to Policy 54, all covered employees must complete a project-specific Conflict of Interest attestation in InfoEd before a proposal can be submitted. Please submit this disclosure as soon as possible so we can submit your application.
To prepare for your submission, please re-certify your annual disclosure in InfoEd. If you need some quick How to Steps, they are provided below. For any further questions, don't hesitate to reach out.
</t>
    </r>
    <r>
      <rPr>
        <b/>
        <u/>
        <sz val="11"/>
        <color theme="1"/>
        <rFont val="Calibri"/>
        <family val="2"/>
        <scheme val="minor"/>
      </rPr>
      <t xml:space="preserve">You can update your disclosure as follows: </t>
    </r>
    <r>
      <rPr>
        <sz val="11"/>
        <color theme="1"/>
        <rFont val="Calibri"/>
        <family val="2"/>
        <scheme val="minor"/>
      </rPr>
      <t xml:space="preserve">
1. Login to the InfoEd Portal 
2. Select "Re-Certify or Update Disclosure" on the Home Page 
3. Complete the Disclosure 
     a. If you have not done so, already, please select "Yes" to question 2 on the pre-screening page to indicate you are applying for external funding. 
     b. List your project information under the question, “Please list the specific project(s) associated with this disclosure:” 
4. Please continue through the form and make sure there are no additional changes needed based on this funding or otherwise. 
5. Click "Certify and Submit". </t>
    </r>
  </si>
  <si>
    <t>PI</t>
  </si>
  <si>
    <t>Not Started</t>
  </si>
  <si>
    <t>Co-PI</t>
  </si>
  <si>
    <t>N/A</t>
  </si>
  <si>
    <t>Other Personnel</t>
  </si>
  <si>
    <t>TRAINING</t>
  </si>
  <si>
    <t>Research Security Training</t>
  </si>
  <si>
    <t>Responsible and Ethical Conduct of Research (RECR)</t>
  </si>
  <si>
    <t>ABC Training</t>
  </si>
  <si>
    <t>XYZ Training</t>
  </si>
  <si>
    <t>Proposal Content</t>
  </si>
  <si>
    <t>College-Specific Grants Checklist</t>
  </si>
  <si>
    <t>College-specific checklists must be completed by faculty in the following colleges and signed prior to routing:
- College of Arts and Sciences
- College of Education and Allied Professions
- College of Fine and Performing Arts</t>
  </si>
  <si>
    <t>WCU Key Personnel</t>
  </si>
  <si>
    <t>Page/Word Limit</t>
  </si>
  <si>
    <t>Need for Routing</t>
  </si>
  <si>
    <t>Page Count</t>
  </si>
  <si>
    <t>Formatting Requirements</t>
  </si>
  <si>
    <t>Font Type:</t>
  </si>
  <si>
    <t>Font Size:</t>
  </si>
  <si>
    <t>Text Spacing:</t>
  </si>
  <si>
    <t>Margin Size:</t>
  </si>
  <si>
    <t>Headers/Footers/Page Numbers:</t>
  </si>
  <si>
    <t>File Names:</t>
  </si>
  <si>
    <t>Other Requirements:</t>
  </si>
  <si>
    <t>Western Carolina University Budget Summary</t>
  </si>
  <si>
    <t xml:space="preserve">InfoEd Proposal Number: </t>
  </si>
  <si>
    <t xml:space="preserve">Project Start Date: </t>
  </si>
  <si>
    <t xml:space="preserve">Project End Date: </t>
  </si>
  <si>
    <t xml:space="preserve">PI Name: </t>
  </si>
  <si>
    <t xml:space="preserve">Project Title: </t>
  </si>
  <si>
    <t xml:space="preserve">Budget Status: </t>
  </si>
  <si>
    <t>Proposed Budget</t>
  </si>
  <si>
    <t>1) F&amp;A Rate</t>
  </si>
  <si>
    <t>Enter the institution that will be responsible for the final submission and select the appropriate F&amp;A rate from the drop down menu. Select "Other Sponsor Limitation" to enter the F&amp;A rate manually.</t>
  </si>
  <si>
    <t xml:space="preserve">Proposal Submitter: </t>
  </si>
  <si>
    <t xml:space="preserve">Allowable F&amp;A Rate: </t>
  </si>
  <si>
    <t>2) Cost Share</t>
  </si>
  <si>
    <t>Select Yes or No from the drop down menu. If the project involves cost share, the total cost share amount will auto-fill from the Cumulative Cost tab.</t>
  </si>
  <si>
    <t xml:space="preserve">Will the project involve cost sharing? </t>
  </si>
  <si>
    <t>No</t>
  </si>
  <si>
    <t>3) Equipment</t>
  </si>
  <si>
    <t>Select Yes or No from the drop down menu. If the project includes an equipment purchase, the total equipment amount will auto-fill from the Cumulative Cost tab.</t>
  </si>
  <si>
    <t xml:space="preserve">Will the project include equipment purchase? </t>
  </si>
  <si>
    <t>4) Subawards</t>
  </si>
  <si>
    <t>Select Yes or No from the drop down menu. If the project includes outgoing subawards, the total subaward amount will auto-fill from the Cumulative Cost tab.</t>
  </si>
  <si>
    <t xml:space="preserve">Will the project include Subawards? </t>
  </si>
  <si>
    <t>5) Project Information</t>
  </si>
  <si>
    <t>Fill in this information as applicable.</t>
  </si>
  <si>
    <t xml:space="preserve">Annual Inflationary Increase: </t>
  </si>
  <si>
    <t xml:space="preserve">Enter Total Cost Cap: </t>
  </si>
  <si>
    <t xml:space="preserve">Enter the Name of the Sponsor: </t>
  </si>
  <si>
    <t>6) Budget Summary</t>
  </si>
  <si>
    <t>Enter the dates for each of the budget periods of the project. The total costs per budget period will flow from each Budget Year tab.</t>
  </si>
  <si>
    <t>Category</t>
  </si>
  <si>
    <t>Budget Year 1</t>
  </si>
  <si>
    <t>Budget Year 2</t>
  </si>
  <si>
    <t>Budget Year 3</t>
  </si>
  <si>
    <t>Budget Year 4</t>
  </si>
  <si>
    <t>Budget Year 5</t>
  </si>
  <si>
    <t>Total</t>
  </si>
  <si>
    <t>Personnel</t>
  </si>
  <si>
    <t>Key Personnel Salary</t>
  </si>
  <si>
    <t>Key Personnel Fringe</t>
  </si>
  <si>
    <t>Part-Time Personnel Salary</t>
  </si>
  <si>
    <t>Part-Time Personnel Fringe</t>
  </si>
  <si>
    <t>Student Salary</t>
  </si>
  <si>
    <t>Student Fringe</t>
  </si>
  <si>
    <t>IDC Exempt Costs</t>
  </si>
  <si>
    <t>Equipment</t>
  </si>
  <si>
    <t>Tuition Remission</t>
  </si>
  <si>
    <t>Participant Support</t>
  </si>
  <si>
    <t>Subawards Out</t>
  </si>
  <si>
    <t>Other Direct Costs</t>
  </si>
  <si>
    <t>Travel</t>
  </si>
  <si>
    <t>Indirect Costs</t>
  </si>
  <si>
    <t>PI:</t>
  </si>
  <si>
    <t>Sponsor</t>
  </si>
  <si>
    <t>Start Date:</t>
  </si>
  <si>
    <t>End Date:</t>
  </si>
  <si>
    <t>Proposal Number:</t>
  </si>
  <si>
    <t>Project Short Title:</t>
  </si>
  <si>
    <t>PERIOD 1</t>
  </si>
  <si>
    <t>PY 1 COST SHARE</t>
  </si>
  <si>
    <t>PERIOD 2</t>
  </si>
  <si>
    <t>PY 2 COST SHARE</t>
  </si>
  <si>
    <t>PERIOD  3</t>
  </si>
  <si>
    <t>PY 3 COST SHARE</t>
  </si>
  <si>
    <t>PERIOD  4</t>
  </si>
  <si>
    <t>PY 4 COST SHARE</t>
  </si>
  <si>
    <t>PERIOD  5</t>
  </si>
  <si>
    <t>PY 5 COST SHARE</t>
  </si>
  <si>
    <t>CUMULATIVE</t>
  </si>
  <si>
    <t>WCU FACULTY AND STAFF</t>
  </si>
  <si>
    <t>ACCT CODE</t>
  </si>
  <si>
    <t>Personnel Name</t>
  </si>
  <si>
    <t>Salary   Inflate   (Yrs 2-5)</t>
  </si>
  <si>
    <t>Appt.</t>
  </si>
  <si>
    <t>Fringe Rates</t>
  </si>
  <si>
    <t>Annual Salary</t>
  </si>
  <si>
    <t>% AY</t>
  </si>
  <si>
    <t>AY / CAL</t>
  </si>
  <si>
    <t>SMR</t>
  </si>
  <si>
    <t>Salary</t>
  </si>
  <si>
    <t>Fringe</t>
  </si>
  <si>
    <t>Year</t>
  </si>
  <si>
    <t>Effort</t>
  </si>
  <si>
    <t>Months</t>
  </si>
  <si>
    <t>Amount</t>
  </si>
  <si>
    <t xml:space="preserve"> Total Full-Time Personnel</t>
  </si>
  <si>
    <t>WCU PART-TIME STAFF</t>
  </si>
  <si>
    <t>ACCT  CODE</t>
  </si>
  <si>
    <t>IF FTE &gt; .75 BUT &lt; 1</t>
  </si>
  <si>
    <t>Inflation rate</t>
  </si>
  <si>
    <t>Pay Rate</t>
  </si>
  <si>
    <t>Hours / Month</t>
  </si>
  <si>
    <t>Year Total</t>
  </si>
  <si>
    <t>Temporary Employee</t>
  </si>
  <si>
    <t>NO BENEFITS</t>
  </si>
  <si>
    <t xml:space="preserve"> Total Part-Time Personnel</t>
  </si>
  <si>
    <t>WCU STUDENT PERSONNEL</t>
  </si>
  <si>
    <t>Hourly Students</t>
  </si>
  <si>
    <t>AY Hours</t>
  </si>
  <si>
    <t>SMR Hours</t>
  </si>
  <si>
    <t>Under Grad</t>
  </si>
  <si>
    <t>Graduate</t>
  </si>
  <si>
    <t>Student Stipends</t>
  </si>
  <si>
    <t>AY Stipend</t>
  </si>
  <si>
    <t>SMR Stipend</t>
  </si>
  <si>
    <t>Educational Stipend</t>
  </si>
  <si>
    <t>Grad Assistantship</t>
  </si>
  <si>
    <t xml:space="preserve"> Total Student Personnel</t>
  </si>
  <si>
    <t>Total Personnel and Fringes</t>
  </si>
  <si>
    <t>EQUIPMENT:</t>
  </si>
  <si>
    <t>4000BP</t>
  </si>
  <si>
    <t>1)</t>
  </si>
  <si>
    <t>2)</t>
  </si>
  <si>
    <t>3)</t>
  </si>
  <si>
    <t>4)</t>
  </si>
  <si>
    <t>5)</t>
  </si>
  <si>
    <t>EQUIPMENT TOTAL</t>
  </si>
  <si>
    <t xml:space="preserve">STUDENT TUITION REMISSION:                                                                                                                                                                                                                                                                                                                                                                                                                                                                                                                                             </t>
  </si>
  <si>
    <t># Students</t>
  </si>
  <si>
    <t># Semesters</t>
  </si>
  <si>
    <t>Degree Program</t>
  </si>
  <si>
    <t># Semsters</t>
  </si>
  <si>
    <t>In-State Tuition</t>
  </si>
  <si>
    <t>Undergraduate Student</t>
  </si>
  <si>
    <t>Out-of-State Tuition</t>
  </si>
  <si>
    <t>Undergraduate Student - Emergency Medical Care</t>
  </si>
  <si>
    <t>Distance Learning</t>
  </si>
  <si>
    <t>Undergraduate - In State</t>
  </si>
  <si>
    <t>Summer Tuition</t>
  </si>
  <si>
    <t>Additional Fees</t>
  </si>
  <si>
    <t>STUDENT TUITION REMISSION TOTAL:</t>
  </si>
  <si>
    <t xml:space="preserve">PARTICIPANT SUPPORT COSTS:                                                                                                                                                                                                                                                                                                                                                                                                                                                                                                                                             </t>
  </si>
  <si>
    <t>5000BP</t>
  </si>
  <si>
    <t>Stipends</t>
  </si>
  <si>
    <t>Subsistence</t>
  </si>
  <si>
    <t>Other</t>
  </si>
  <si>
    <t>PARTICIPANT SUPPORT COSTS TOTAL:</t>
  </si>
  <si>
    <t xml:space="preserve">SUBAWARD COSTS: 219924 LE $25k | 219925 GT $25k                                                                                                                                                                                                                                                                                                </t>
  </si>
  <si>
    <t> </t>
  </si>
  <si>
    <t>6)</t>
  </si>
  <si>
    <t>7)</t>
  </si>
  <si>
    <t>8)</t>
  </si>
  <si>
    <t>9)</t>
  </si>
  <si>
    <t>10)</t>
  </si>
  <si>
    <t>11)</t>
  </si>
  <si>
    <t>12)</t>
  </si>
  <si>
    <t>SUBAWARD TOTAL:</t>
  </si>
  <si>
    <t xml:space="preserve">TRAVEL COSTS:                                                                                                                                                                                                                                                                                                                                                                                                                                                                                                                                                         </t>
  </si>
  <si>
    <t>Domestic</t>
  </si>
  <si>
    <t>International</t>
  </si>
  <si>
    <t>TRAVEL COSTS TOTAL</t>
  </si>
  <si>
    <t xml:space="preserve">OTHER DIRECT COSTS: </t>
  </si>
  <si>
    <t>3000BP</t>
  </si>
  <si>
    <t>2100BP</t>
  </si>
  <si>
    <t>OTHER DIRECT COSTS TOTAL:</t>
  </si>
  <si>
    <t>Total Direct Costs</t>
  </si>
  <si>
    <t>Less Equip., Tuition, Rent &amp; Subs</t>
  </si>
  <si>
    <t>Modified Direct Costs</t>
  </si>
  <si>
    <t>INDIRECT RATE (564010)</t>
  </si>
  <si>
    <t>TOTAL SPONSOR COST</t>
  </si>
  <si>
    <t>COST SHARE OR MATCH</t>
  </si>
  <si>
    <t>TOTAL PROJECT COST</t>
  </si>
  <si>
    <t>Cost Share Type</t>
  </si>
  <si>
    <t>Cost Share Source</t>
  </si>
  <si>
    <t>Salary   Inflate   (Yrs 2-10)</t>
  </si>
  <si>
    <t>AY</t>
  </si>
  <si>
    <t xml:space="preserve">SUBCONTRACT COSTS: 219924 LE $25k | 219925 GT $25k                                                                                                                                                                                                                                                                                                </t>
  </si>
  <si>
    <t>SUBCONTRACT TOTAL:</t>
  </si>
  <si>
    <t>TOTAL INSTITUTIONAL COST</t>
  </si>
  <si>
    <t>TOTAL COST SHARE</t>
  </si>
  <si>
    <t>Per Diem Rates</t>
  </si>
  <si>
    <t>In State</t>
  </si>
  <si>
    <t>Out-of-State</t>
  </si>
  <si>
    <t>Mileage Reimbursement Rate</t>
  </si>
  <si>
    <t>MILEAGE CHART</t>
  </si>
  <si>
    <t>Breakfast</t>
  </si>
  <si>
    <t>per Mile</t>
  </si>
  <si>
    <t>Location</t>
  </si>
  <si>
    <t>One-Way</t>
  </si>
  <si>
    <t>Round Trip</t>
  </si>
  <si>
    <t>Lunch</t>
  </si>
  <si>
    <t>A-H Airport</t>
  </si>
  <si>
    <t>Dinner</t>
  </si>
  <si>
    <t>Alblemarle</t>
  </si>
  <si>
    <t>Alexander</t>
  </si>
  <si>
    <t>Asheboro</t>
  </si>
  <si>
    <t>Asheville</t>
  </si>
  <si>
    <t>Atlanta, GA</t>
  </si>
  <si>
    <t>Description</t>
  </si>
  <si>
    <t>Travel Type</t>
  </si>
  <si>
    <t># Days of Trip</t>
  </si>
  <si>
    <t># of Personnel</t>
  </si>
  <si>
    <t># Days Per Diem</t>
  </si>
  <si>
    <t>Per Diem Totals</t>
  </si>
  <si>
    <t># of Lodging Nights Lodging</t>
  </si>
  <si>
    <t>Lodging Rate</t>
  </si>
  <si>
    <t>Total Lodging</t>
  </si>
  <si>
    <t>Trip Type</t>
  </si>
  <si>
    <t>Miles</t>
  </si>
  <si>
    <t>Mileage Reimbursement</t>
  </si>
  <si>
    <t>Car Rental</t>
  </si>
  <si>
    <t>Airfare</t>
  </si>
  <si>
    <t>Registration</t>
  </si>
  <si>
    <t>Misc (Parking, Bag fees, etc)</t>
  </si>
  <si>
    <t>Balsam</t>
  </si>
  <si>
    <t>In-State</t>
  </si>
  <si>
    <t>Banner Elk</t>
  </si>
  <si>
    <t>Bernardsville</t>
  </si>
  <si>
    <t>Bat Cave</t>
  </si>
  <si>
    <t>Black Mountain</t>
  </si>
  <si>
    <t>Blowing Rock</t>
  </si>
  <si>
    <t>Budget Year 1 Total</t>
  </si>
  <si>
    <t>Boone</t>
  </si>
  <si>
    <t>Brevard</t>
  </si>
  <si>
    <t>Bryson City</t>
  </si>
  <si>
    <t>Burlington</t>
  </si>
  <si>
    <t>Budget Year 2 Total</t>
  </si>
  <si>
    <t>Charlotte</t>
  </si>
  <si>
    <t>Clemson, SC</t>
  </si>
  <si>
    <t>Clyde</t>
  </si>
  <si>
    <t>Cherokee</t>
  </si>
  <si>
    <t>Budget Year 3 Total</t>
  </si>
  <si>
    <t>Fayetteville</t>
  </si>
  <si>
    <t>Fletcher</t>
  </si>
  <si>
    <t>Fontana</t>
  </si>
  <si>
    <t>Franklin</t>
  </si>
  <si>
    <t>Budget Year 4 Total</t>
  </si>
  <si>
    <t>Hayesville</t>
  </si>
  <si>
    <t>Henderson</t>
  </si>
  <si>
    <t>Hendersonville</t>
  </si>
  <si>
    <t>Hiawassee, GA</t>
  </si>
  <si>
    <t>Budget Year 5 Total</t>
  </si>
  <si>
    <t>Kannapolis</t>
  </si>
  <si>
    <t>Kinston</t>
  </si>
  <si>
    <t>Kitty Hawk</t>
  </si>
  <si>
    <t>Knoxville, TN</t>
  </si>
  <si>
    <r>
      <t xml:space="preserve">         1.</t>
    </r>
    <r>
      <rPr>
        <b/>
        <sz val="7"/>
        <rFont val="Times New Roman"/>
        <family val="1"/>
      </rPr>
      <t xml:space="preserve">         </t>
    </r>
    <r>
      <rPr>
        <b/>
        <sz val="11"/>
        <rFont val="Times New Roman"/>
        <family val="1"/>
      </rPr>
      <t>Meals during Overnight Travel</t>
    </r>
  </si>
  <si>
    <t>Lake Junaluska</t>
  </si>
  <si>
    <t>A state employee in overnight travel status may be reimbursed for meals for partial days of travel when the partial day is the day of departure or the day of return.  To be eligible the following criteria must be met:</t>
  </si>
  <si>
    <t>Laurinburg</t>
  </si>
  <si>
    <t>Little Switzerland</t>
  </si>
  <si>
    <r>
      <t>·</t>
    </r>
    <r>
      <rPr>
        <sz val="7"/>
        <rFont val="Times New Roman"/>
        <family val="1"/>
      </rPr>
      <t xml:space="preserve">         </t>
    </r>
    <r>
      <rPr>
        <sz val="11"/>
        <rFont val="Times New Roman"/>
        <family val="1"/>
      </rPr>
      <t>Breakfast -</t>
    </r>
  </si>
  <si>
    <r>
      <t xml:space="preserve">Depart duty station prior to 6:00 A.M. </t>
    </r>
    <r>
      <rPr>
        <i/>
        <u/>
        <sz val="11"/>
        <rFont val="Times New Roman"/>
        <family val="1"/>
      </rPr>
      <t>and</t>
    </r>
  </si>
  <si>
    <t>Lenior</t>
  </si>
  <si>
    <t>The normal workday is extended by two (2) or more hours.</t>
  </si>
  <si>
    <t>Lexington</t>
  </si>
  <si>
    <t>Lumberton</t>
  </si>
  <si>
    <r>
      <t>·</t>
    </r>
    <r>
      <rPr>
        <sz val="7"/>
        <rFont val="Times New Roman"/>
        <family val="1"/>
      </rPr>
      <t xml:space="preserve">         </t>
    </r>
    <r>
      <rPr>
        <sz val="11"/>
        <rFont val="Times New Roman"/>
        <family val="1"/>
      </rPr>
      <t>Lunch -</t>
    </r>
  </si>
  <si>
    <r>
      <t xml:space="preserve">Depart duty station prior to Noon on day of departure </t>
    </r>
    <r>
      <rPr>
        <i/>
        <u/>
        <sz val="11"/>
        <rFont val="Times New Roman"/>
        <family val="1"/>
      </rPr>
      <t>or</t>
    </r>
  </si>
  <si>
    <t>Maggie Valley</t>
  </si>
  <si>
    <t>Return to duty station after 2:00 P.M. on day of return.</t>
  </si>
  <si>
    <t>Manteo</t>
  </si>
  <si>
    <t>Marion</t>
  </si>
  <si>
    <r>
      <t>·</t>
    </r>
    <r>
      <rPr>
        <sz val="7"/>
        <rFont val="Times New Roman"/>
        <family val="1"/>
      </rPr>
      <t xml:space="preserve">         </t>
    </r>
    <r>
      <rPr>
        <sz val="11"/>
        <rFont val="Times New Roman"/>
        <family val="1"/>
      </rPr>
      <t xml:space="preserve">Dinner - </t>
    </r>
  </si>
  <si>
    <r>
      <t xml:space="preserve">Depart duty station prior to 5:00 P.M. on day of departure </t>
    </r>
    <r>
      <rPr>
        <i/>
        <u/>
        <sz val="11"/>
        <rFont val="Times New Roman"/>
        <family val="1"/>
      </rPr>
      <t>or</t>
    </r>
    <r>
      <rPr>
        <sz val="11"/>
        <rFont val="Times New Roman"/>
        <family val="1"/>
      </rPr>
      <t xml:space="preserve"> </t>
    </r>
  </si>
  <si>
    <t>Marshall</t>
  </si>
  <si>
    <r>
      <rPr>
        <sz val="11"/>
        <color rgb="FF000000"/>
        <rFont val="Times New Roman"/>
        <family val="1"/>
      </rPr>
      <t xml:space="preserve">Return to duty station after 8:00 P.M. on day of return </t>
    </r>
    <r>
      <rPr>
        <i/>
        <u/>
        <sz val="11"/>
        <color rgb="FF000000"/>
        <rFont val="Times New Roman"/>
        <family val="1"/>
      </rPr>
      <t>and</t>
    </r>
  </si>
  <si>
    <t>Mars Hill</t>
  </si>
  <si>
    <t>The normal workday is extended by three (3) or more hours.</t>
  </si>
  <si>
    <t>Monroe</t>
  </si>
  <si>
    <t>Morehead City</t>
  </si>
  <si>
    <r>
      <t xml:space="preserve">           2.</t>
    </r>
    <r>
      <rPr>
        <b/>
        <sz val="7"/>
        <rFont val="Times New Roman"/>
        <family val="1"/>
      </rPr>
      <t xml:space="preserve">         </t>
    </r>
    <r>
      <rPr>
        <b/>
        <sz val="11"/>
        <rFont val="Times New Roman"/>
        <family val="1"/>
      </rPr>
      <t>Meals during Daily Travel</t>
    </r>
  </si>
  <si>
    <t>Morganton</t>
  </si>
  <si>
    <t>Allowances cannot be paid to an employee for lunches if travel does not involve an overnight stay.  To be eligible for breakfast and evening meal allowances when overnight travel is not involved, the following criteria must be met:</t>
  </si>
  <si>
    <t>Mount Airy</t>
  </si>
  <si>
    <t>Mount Mitchell</t>
  </si>
  <si>
    <t>Murphy</t>
  </si>
  <si>
    <t>The normal workday is extended by two (2) or more hours</t>
  </si>
  <si>
    <t>New Bern</t>
  </si>
  <si>
    <r>
      <rPr>
        <sz val="11"/>
        <color rgb="FF000000"/>
        <rFont val="Times New Roman"/>
        <family val="1"/>
      </rPr>
      <t xml:space="preserve">Return to duty station after 8:00 P.M. </t>
    </r>
    <r>
      <rPr>
        <i/>
        <u/>
        <sz val="11"/>
        <color rgb="FF000000"/>
        <rFont val="Times New Roman"/>
        <family val="1"/>
      </rPr>
      <t>and</t>
    </r>
  </si>
  <si>
    <t>North Wilkesboro</t>
  </si>
  <si>
    <t>The normal workday is extended by three (3) or more hours</t>
  </si>
  <si>
    <t>Oteen</t>
  </si>
  <si>
    <t>The travel must involve a travel destination located at least 35 miles from the employee’s regularly assigned duty station (vicinity) or home, whichever is less.</t>
  </si>
  <si>
    <t>Raleigh</t>
  </si>
  <si>
    <t>Reidsville</t>
  </si>
  <si>
    <r>
      <t>3.</t>
    </r>
    <r>
      <rPr>
        <b/>
        <sz val="7"/>
        <rFont val="Times New Roman"/>
        <family val="1"/>
      </rPr>
      <t xml:space="preserve">         </t>
    </r>
    <r>
      <rPr>
        <b/>
        <sz val="11"/>
        <rFont val="Times New Roman"/>
        <family val="1"/>
      </rPr>
      <t>Meals and Day-to-Day Activities</t>
    </r>
  </si>
  <si>
    <t>Research Triangle</t>
  </si>
  <si>
    <t>University employees may not be reimbursed for meals eaten in conjunction with a congress, conference, assembly, convocation or meeting, by whatever name called, of the employees within the University, or between employees of the University and other state departments, institutions, or agencies to discuss issues relating to the employee’s normal day-to-day business activities.</t>
  </si>
  <si>
    <t>Richmond, VA</t>
  </si>
  <si>
    <t>Roanoke Rapids</t>
  </si>
  <si>
    <t>Robbinsville</t>
  </si>
  <si>
    <t>Rocky Mount</t>
  </si>
  <si>
    <r>
      <t>4.</t>
    </r>
    <r>
      <rPr>
        <b/>
        <sz val="7"/>
        <rFont val="Times New Roman"/>
        <family val="1"/>
      </rPr>
      <t xml:space="preserve">         </t>
    </r>
    <r>
      <rPr>
        <b/>
        <sz val="11"/>
        <rFont val="Times New Roman"/>
        <family val="1"/>
      </rPr>
      <t>Meals for Required Employee Attendance</t>
    </r>
  </si>
  <si>
    <t>Rutherfordton</t>
  </si>
  <si>
    <t>A University employee may be reimbursed for meals, including lunches, when the employee’s job requires his attendance at the meeting of a board, commission, committee, or council in his/her official capacity and the meal is preplanned as part of the meeting for the entire board, commission, committee or council.  Such board, commission, committee, or council must include persons other than University employees.</t>
  </si>
  <si>
    <t>Salisbury</t>
  </si>
  <si>
    <t>Sanford</t>
  </si>
  <si>
    <t>Shelby</t>
  </si>
  <si>
    <t>Skyland</t>
  </si>
  <si>
    <r>
      <t>5.</t>
    </r>
    <r>
      <rPr>
        <b/>
        <sz val="7"/>
        <rFont val="Times New Roman"/>
        <family val="1"/>
      </rPr>
      <t xml:space="preserve">         </t>
    </r>
    <r>
      <rPr>
        <b/>
        <sz val="11"/>
        <rFont val="Times New Roman"/>
        <family val="1"/>
      </rPr>
      <t>Meals and Commercial Air Travel</t>
    </r>
  </si>
  <si>
    <t>Southern Pines</t>
  </si>
  <si>
    <t>Employees are allowed to claim reimbursement for meals even though they are shown and offered as a part of one’s flight schedule on a commercial airline.</t>
  </si>
  <si>
    <t>Southport</t>
  </si>
  <si>
    <t>Spruce Pines</t>
  </si>
  <si>
    <t>Statesville</t>
  </si>
  <si>
    <r>
      <t>6.</t>
    </r>
    <r>
      <rPr>
        <b/>
        <sz val="7"/>
        <rFont val="Times New Roman"/>
        <family val="1"/>
      </rPr>
      <t xml:space="preserve">         </t>
    </r>
    <r>
      <rPr>
        <b/>
        <sz val="11"/>
        <rFont val="Times New Roman"/>
        <family val="1"/>
      </rPr>
      <t>Excess Meals</t>
    </r>
  </si>
  <si>
    <t>Swannanoa</t>
  </si>
  <si>
    <t>No excess reimbursement will be allowed for meals unless such costs are included in registration fees and/or there are predetermined charges or the meals were for out-of-country travel.</t>
  </si>
  <si>
    <t>Sylva</t>
  </si>
  <si>
    <t>Thomasville</t>
  </si>
  <si>
    <t>Tryon</t>
  </si>
  <si>
    <t>7.       Excess Lodging</t>
  </si>
  <si>
    <t>Wake Forest</t>
  </si>
  <si>
    <t>Excess lodging authorization for in-state, out-of-state, and out-of-country travel must be obtained in advance from the department head or his or her designee. Excess lodging is allowed when the employee is in a high cost area and unable to secure lodging within the current allowance, or when the employee submits in writing an opinion that his/her personal safety or security is unattainable within the current allowance. Excess lodging authorization is not allowed for reason of convenience or personal preference for the employee. The employee may exceed the part of the ceiling allocated for lodging without approval from department head or his or her designee provided that the total lodging and food reimbursement does not exceed the maximum daily subsistence.</t>
  </si>
  <si>
    <t>Walnut Creek</t>
  </si>
  <si>
    <t>Waynesville</t>
  </si>
  <si>
    <t>Weaverville</t>
  </si>
  <si>
    <t>Wilmington</t>
  </si>
  <si>
    <t xml:space="preserve">Wilson </t>
  </si>
  <si>
    <t>Winston Salem</t>
  </si>
  <si>
    <t>Valdese</t>
  </si>
  <si>
    <t>Account and Description</t>
  </si>
  <si>
    <t>FY Rates</t>
  </si>
  <si>
    <t>Fringe Benefits</t>
  </si>
  <si>
    <t>ACCOUNT_CODE</t>
  </si>
  <si>
    <t>BUDGET_POOL_ACCT</t>
  </si>
  <si>
    <t>BUDGET_POOL_DESC</t>
  </si>
  <si>
    <t>ACCOUNT_DESC</t>
  </si>
  <si>
    <t>*Additional 0.9* tax on Medicare wages of $200,000 or more for wages below $200,000 the rate is 1.45% for Medicare only with a total rate of 7.65%</t>
  </si>
  <si>
    <t>Budet Template Feed</t>
  </si>
  <si>
    <t>EHRA Salaries and Wages</t>
  </si>
  <si>
    <t>EHRA Regular Salaries</t>
  </si>
  <si>
    <t>Social Security</t>
  </si>
  <si>
    <t>7.65% on first $132,900, then 1.45% on wages in excess of $132,900</t>
  </si>
  <si>
    <t>Full-Time Faculty &amp; Staff w/ TSERS Retirement</t>
  </si>
  <si>
    <t>EHRA Academic Salaries</t>
  </si>
  <si>
    <t>State Retirement (TSERS)</t>
  </si>
  <si>
    <t>FY20</t>
  </si>
  <si>
    <t>FY21</t>
  </si>
  <si>
    <t>FY22</t>
  </si>
  <si>
    <t>FY23</t>
  </si>
  <si>
    <t>FY24</t>
  </si>
  <si>
    <t>FY25</t>
  </si>
  <si>
    <t>FY26</t>
  </si>
  <si>
    <t>FY27</t>
  </si>
  <si>
    <t>Unemployment/Worker's Comp</t>
  </si>
  <si>
    <t>EHRA Time Limited Salary and Wages</t>
  </si>
  <si>
    <t>Budget</t>
  </si>
  <si>
    <t>EHRA Overtime Payments</t>
  </si>
  <si>
    <t>Pension</t>
  </si>
  <si>
    <t>SHRA Salaries and Wages</t>
  </si>
  <si>
    <t>SHRA Regular Salaries</t>
  </si>
  <si>
    <t>Health Insurance</t>
  </si>
  <si>
    <t>SHRA Overtime Payments</t>
  </si>
  <si>
    <t>Disability</t>
  </si>
  <si>
    <t>Medical Insurance Full-time - Prorate to % Academic Year Effort</t>
  </si>
  <si>
    <t>Overtime Pay--Straight Time</t>
  </si>
  <si>
    <t>Death Benefit</t>
  </si>
  <si>
    <t>Holiday Premium Pay</t>
  </si>
  <si>
    <t xml:space="preserve">Qualified Excess Benefit Arrangement                       </t>
  </si>
  <si>
    <t>0.01**</t>
  </si>
  <si>
    <t>Full-Time Faculty &amp; Staff w/ ORP Retirement</t>
  </si>
  <si>
    <t>SHRA Longevity Payments</t>
  </si>
  <si>
    <t>Non-Student Regular Wages</t>
  </si>
  <si>
    <t>TOTAL</t>
  </si>
  <si>
    <t>Non-Student Overtime Payments</t>
  </si>
  <si>
    <t>State Retirement</t>
  </si>
  <si>
    <t>Student Regular Wages</t>
  </si>
  <si>
    <t>Medical Insurance</t>
  </si>
  <si>
    <t xml:space="preserve"> </t>
  </si>
  <si>
    <t>Student Overtime Payments</t>
  </si>
  <si>
    <t xml:space="preserve">Annual Rate </t>
  </si>
  <si>
    <t>Monthly Rate</t>
  </si>
  <si>
    <t>Part-Time, Temp, Student Workers</t>
  </si>
  <si>
    <t>TIAA Optional Retirement</t>
  </si>
  <si>
    <t>Optional Retirement (ORP)</t>
  </si>
  <si>
    <t>Disability Insurance</t>
  </si>
  <si>
    <t>Unemployment Compensation</t>
  </si>
  <si>
    <t>HDHP Medical Insurance for Temp (FTE &gt; .75) - Paid monthly</t>
  </si>
  <si>
    <t>Flex Spending Acct Savings</t>
  </si>
  <si>
    <t>Annually</t>
  </si>
  <si>
    <t>Unemployment Insurance Reserve</t>
  </si>
  <si>
    <t>combined with health</t>
  </si>
  <si>
    <t>Staff Benefits</t>
  </si>
  <si>
    <t>Full-Time Law Enforcement</t>
  </si>
  <si>
    <t>Contracted Services</t>
  </si>
  <si>
    <t>Contracted Services Pool</t>
  </si>
  <si>
    <t xml:space="preserve">Litigation Expense  </t>
  </si>
  <si>
    <t xml:space="preserve">Legal Services      </t>
  </si>
  <si>
    <t>Law Enforcement Retirement</t>
  </si>
  <si>
    <t>Law Enforcement Officers Only
The rate for State Law Enforcement Officers includes 5% toward Supplemental Retirement Income and .01% for Qualified Excess Benefit Arrangement</t>
  </si>
  <si>
    <t xml:space="preserve">Audit Fees          </t>
  </si>
  <si>
    <t>Finance Consultant F</t>
  </si>
  <si>
    <t>Investmt Advisiory S</t>
  </si>
  <si>
    <t>Financial Serv Other</t>
  </si>
  <si>
    <t>IDC Rates</t>
  </si>
  <si>
    <t>Med Svc Hosp Provide</t>
  </si>
  <si>
    <t>Rate Description</t>
  </si>
  <si>
    <t>Rate Policy</t>
  </si>
  <si>
    <t>Direct Treat Personn</t>
  </si>
  <si>
    <t>On-Campus Rate must be used unless there is a published sponsor policy.</t>
  </si>
  <si>
    <t>Med Svc Dec Non Hosp</t>
  </si>
  <si>
    <t>Research (Off-Campus)</t>
  </si>
  <si>
    <t>Use of an Off-Campus Rate requires approval of the Office of Research Administration.</t>
  </si>
  <si>
    <t>Medical Ser No Hospi</t>
  </si>
  <si>
    <t>No F&amp;A - 0%</t>
  </si>
  <si>
    <t>A 0% F&amp;A rate requires a published sponsor policy.</t>
  </si>
  <si>
    <t>Emp Employmt Physica</t>
  </si>
  <si>
    <t>Training Rate</t>
  </si>
  <si>
    <t>Confirm this rate with a published policy.</t>
  </si>
  <si>
    <t>Oth Info Tech Servic</t>
  </si>
  <si>
    <t>Custom Rate</t>
  </si>
  <si>
    <t>A custom F&amp;A rate requires a published sponsor policy.</t>
  </si>
  <si>
    <t>Wan Support Services</t>
  </si>
  <si>
    <t>Rate Base Option
Modifed Total Direct Cost (MTDC)</t>
  </si>
  <si>
    <t>Modified total direct costs shall exclude equipment, capital expenditures, charges for patient care, rental costs, tuition remission, scholarships and fellowships, participant support costs and the portion of each subaward in excess of $25,000.</t>
  </si>
  <si>
    <t>Video Trans Supp Ser</t>
  </si>
  <si>
    <t>Lan Support Services</t>
  </si>
  <si>
    <t>Cognizant Federal Agency</t>
  </si>
  <si>
    <t>Department of Health and Human Services</t>
  </si>
  <si>
    <t>Pc And Print Sup Ser</t>
  </si>
  <si>
    <t>Wheatford Ashby | (214) 767-3261</t>
  </si>
  <si>
    <t>Server Supp Services</t>
  </si>
  <si>
    <t xml:space="preserve">Mainframe Supp Serv </t>
  </si>
  <si>
    <t>Application Development</t>
  </si>
  <si>
    <t>IT Project Mgt Analysis Svcs</t>
  </si>
  <si>
    <t xml:space="preserve">Acad Inst/Res Serv  </t>
  </si>
  <si>
    <t>Substitute Teachers</t>
  </si>
  <si>
    <t>Administrative Servi</t>
  </si>
  <si>
    <t>W/Comp Admin Service</t>
  </si>
  <si>
    <t>Work Comp Tfr To Osc</t>
  </si>
  <si>
    <t>Contract Food Services</t>
  </si>
  <si>
    <t>Food Services for Conferences</t>
  </si>
  <si>
    <t>Contract Pmt-Declining Balances</t>
  </si>
  <si>
    <t>Contract Pmt-Board Plan</t>
  </si>
  <si>
    <t>Laundry Services Agr</t>
  </si>
  <si>
    <t>Laboratory Service A</t>
  </si>
  <si>
    <t>Janitorial Service A</t>
  </si>
  <si>
    <t>Waste Remo/Recycle A</t>
  </si>
  <si>
    <t>Security Services Ag</t>
  </si>
  <si>
    <t>Pest Ctrl Service Ag</t>
  </si>
  <si>
    <t>Lawns And Grounds Ag</t>
  </si>
  <si>
    <t>Employee On Loan Pay</t>
  </si>
  <si>
    <t xml:space="preserve">Honorariums         </t>
  </si>
  <si>
    <t>Honorariums-Dec/Educ</t>
  </si>
  <si>
    <t>Honorariums-DeHonorariums-Dec/West</t>
  </si>
  <si>
    <t>Honorariums-Dec/Nort</t>
  </si>
  <si>
    <t>Transportation Servi</t>
  </si>
  <si>
    <t>Contracted Towing Se</t>
  </si>
  <si>
    <t xml:space="preserve">Contracted Services </t>
  </si>
  <si>
    <t xml:space="preserve">Specialized Therapy </t>
  </si>
  <si>
    <t>Cbrs Comm Base Rehab</t>
  </si>
  <si>
    <t>Case Consultation/Ed</t>
  </si>
  <si>
    <t xml:space="preserve">Respite Care        </t>
  </si>
  <si>
    <t xml:space="preserve">Transportation      </t>
  </si>
  <si>
    <t>Other Contracted Ser</t>
  </si>
  <si>
    <t xml:space="preserve">Contract Clinic Ser </t>
  </si>
  <si>
    <t>Human Subjects Payments</t>
  </si>
  <si>
    <t>Interpreter Services</t>
  </si>
  <si>
    <t xml:space="preserve">Current Services    </t>
  </si>
  <si>
    <t>Misc Contractual Ser</t>
  </si>
  <si>
    <t xml:space="preserve">Commission Expense  </t>
  </si>
  <si>
    <t xml:space="preserve">Bankruptcy Expense  </t>
  </si>
  <si>
    <t>Other Cost Or Losses</t>
  </si>
  <si>
    <t xml:space="preserve">Grant Advance       </t>
  </si>
  <si>
    <t xml:space="preserve">Auction Services    </t>
  </si>
  <si>
    <t>Mis Contract Ser Con</t>
  </si>
  <si>
    <t xml:space="preserve">E-Payment Discounts </t>
  </si>
  <si>
    <t xml:space="preserve">Fund Raising Costs  </t>
  </si>
  <si>
    <t>NCCAT Presenter Contract</t>
  </si>
  <si>
    <t>NCCAT Grant Closeout Acct</t>
  </si>
  <si>
    <t>2300BP</t>
  </si>
  <si>
    <t>Purchased Services Pool</t>
  </si>
  <si>
    <t>Repairs-Buildings</t>
  </si>
  <si>
    <t>Repairs-Other Struct</t>
  </si>
  <si>
    <t>Repairs-Motor Vehicl</t>
  </si>
  <si>
    <t>Vehicle/Car Wash</t>
  </si>
  <si>
    <t>Repairs-Oth Comp Equ</t>
  </si>
  <si>
    <t>Repairs-Other Equipm</t>
  </si>
  <si>
    <t>Repairs Wan Equip</t>
  </si>
  <si>
    <t>Repairs Video Tran E</t>
  </si>
  <si>
    <t>Repairs Lan Equip</t>
  </si>
  <si>
    <t>Repairs Pc'S/Printer</t>
  </si>
  <si>
    <t>Repairs - Servers</t>
  </si>
  <si>
    <t>Repairs-Other</t>
  </si>
  <si>
    <t>Maint Contract-Build</t>
  </si>
  <si>
    <t>Mt Contract-Other St</t>
  </si>
  <si>
    <t>Maint Contract-Equip</t>
  </si>
  <si>
    <t>Maint Agree Oth Soft</t>
  </si>
  <si>
    <t>Maint Agree Wan Soft</t>
  </si>
  <si>
    <t>Main Agree Oth Dp Eq</t>
  </si>
  <si>
    <t>Main Agree Wan Equip</t>
  </si>
  <si>
    <t>Main Agree Video Eqi</t>
  </si>
  <si>
    <t>Main Agree Lan Equip</t>
  </si>
  <si>
    <t>Main Agree Pc/Printe</t>
  </si>
  <si>
    <t>Main Agree Pc Softwa</t>
  </si>
  <si>
    <t>Main Agree Server Sw</t>
  </si>
  <si>
    <t>Main Agree Servers</t>
  </si>
  <si>
    <t>Main Agree Mainframe</t>
  </si>
  <si>
    <t>Main Agree Mf Softwa</t>
  </si>
  <si>
    <t>Maint Contract-Other</t>
  </si>
  <si>
    <t>Rent/Lease Land</t>
  </si>
  <si>
    <t>Rent/Lease Building/Office Space</t>
  </si>
  <si>
    <t>Rent/Lease Other Facilities</t>
  </si>
  <si>
    <t>Room Rental for Conferences</t>
  </si>
  <si>
    <t>Rent/Lease Motor Vehicle</t>
  </si>
  <si>
    <t>Rent/Lease Voice Equipment</t>
  </si>
  <si>
    <t>Rent/Lease General Office Space</t>
  </si>
  <si>
    <t>Rent/Lease Furniture</t>
  </si>
  <si>
    <t>Rnt/Lease Oth Comp E</t>
  </si>
  <si>
    <t>Rent/Lease Wan Equip</t>
  </si>
  <si>
    <t>Rent/Lease Video Tra</t>
  </si>
  <si>
    <t>Rent/Lease Lan Eq</t>
  </si>
  <si>
    <t>Rent/Lease Pc/Printe</t>
  </si>
  <si>
    <t>Rent/Lease Servers</t>
  </si>
  <si>
    <t>Rent/Lease Mainframe</t>
  </si>
  <si>
    <t>Rent/Lease Pc Softwa</t>
  </si>
  <si>
    <t>Rent/Lease Server Sw</t>
  </si>
  <si>
    <t>Rent/Lease Mf Softwa</t>
  </si>
  <si>
    <t>Rent/Lease Oth Prope</t>
  </si>
  <si>
    <t>Communication</t>
  </si>
  <si>
    <t>Telephone Services</t>
  </si>
  <si>
    <t>Telecomm Data Charge</t>
  </si>
  <si>
    <t>Teleconference Charg</t>
  </si>
  <si>
    <t>Cellular Phone Charg</t>
  </si>
  <si>
    <t>Email/Calendaring Ch</t>
  </si>
  <si>
    <t>Video Transmission C</t>
  </si>
  <si>
    <t>Internet Ser Provide</t>
  </si>
  <si>
    <t>Data Wiring Ser Chrg</t>
  </si>
  <si>
    <t>Telephone Wir Ser Ch</t>
  </si>
  <si>
    <t>Computer/Dp Services</t>
  </si>
  <si>
    <t>Data Processing</t>
  </si>
  <si>
    <t>Managed Lan Ser Chg</t>
  </si>
  <si>
    <t>Authentication &amp; Authorization Serv</t>
  </si>
  <si>
    <t>Managed Server Service</t>
  </si>
  <si>
    <t>Managed WAN Service</t>
  </si>
  <si>
    <t>Software Subscriptions</t>
  </si>
  <si>
    <t>Electronic Services</t>
  </si>
  <si>
    <t>Managed Desktop Service</t>
  </si>
  <si>
    <t>Postage</t>
  </si>
  <si>
    <t>Postage Surcharge</t>
  </si>
  <si>
    <t>Mailing Services</t>
  </si>
  <si>
    <t>Freight/Delivery Services</t>
  </si>
  <si>
    <t>Printing And Binding</t>
  </si>
  <si>
    <t>PawPrint Printing/Copying</t>
  </si>
  <si>
    <t>Advertising</t>
  </si>
  <si>
    <t>Cable Tv</t>
  </si>
  <si>
    <t>Insurance Property</t>
  </si>
  <si>
    <t>Insurance Mtr Vehicl</t>
  </si>
  <si>
    <t>Insurance Liability</t>
  </si>
  <si>
    <t>Insurance &amp; Bonding</t>
  </si>
  <si>
    <t>Insurance Bonding</t>
  </si>
  <si>
    <t>Reg Fees College Fai</t>
  </si>
  <si>
    <t>Registration Fees</t>
  </si>
  <si>
    <t>Registrations-Student Contribution</t>
  </si>
  <si>
    <t>Ed Assist Pgm Taxabl</t>
  </si>
  <si>
    <t>Ed Assist Pgm Non Ta</t>
  </si>
  <si>
    <t>Employee Moving Exp</t>
  </si>
  <si>
    <t>Purchased Cont. Services Pool</t>
  </si>
  <si>
    <t>Trainerships</t>
  </si>
  <si>
    <t>Subawards</t>
  </si>
  <si>
    <t>Sub Awards LE $25000</t>
  </si>
  <si>
    <t>Sub Awards GT $25000</t>
  </si>
  <si>
    <t>In-State Trans-Air</t>
  </si>
  <si>
    <t>Out Of State Tran-Ai</t>
  </si>
  <si>
    <t>Out-Cntry Trans-Air</t>
  </si>
  <si>
    <t>In-State Trans-Groun</t>
  </si>
  <si>
    <t>Out Of State Trans-G</t>
  </si>
  <si>
    <t>Out-Cntry Tran-Groun</t>
  </si>
  <si>
    <t>Travel Advance</t>
  </si>
  <si>
    <t>In-State Trans-Other</t>
  </si>
  <si>
    <t>Travel Adv - Team</t>
  </si>
  <si>
    <t>Travel Adv - Recruit</t>
  </si>
  <si>
    <t>Travel Adv - Admin</t>
  </si>
  <si>
    <t>Out Of State Tran-Ot</t>
  </si>
  <si>
    <t>Out-Cntry Trans-Othe</t>
  </si>
  <si>
    <t>Athletic-Team</t>
  </si>
  <si>
    <t>Athletic-Recruiting</t>
  </si>
  <si>
    <t>Athletic-Admin</t>
  </si>
  <si>
    <t>In-State Lodging</t>
  </si>
  <si>
    <t>Out Of State Lodging</t>
  </si>
  <si>
    <t>Out-Cntry Lodging</t>
  </si>
  <si>
    <t>In-State Meals</t>
  </si>
  <si>
    <t>Out Of State Meals</t>
  </si>
  <si>
    <t>Out-Cntry Meals</t>
  </si>
  <si>
    <t>In-State Oth Trav Ex</t>
  </si>
  <si>
    <t>Out State Other Trav</t>
  </si>
  <si>
    <t>Out-Cntry Other Trav</t>
  </si>
  <si>
    <t>Non-Employee Transpo</t>
  </si>
  <si>
    <t>Non-Employ Lodging</t>
  </si>
  <si>
    <t>Non-Employ Meals</t>
  </si>
  <si>
    <t>Non-Employ Other</t>
  </si>
  <si>
    <t>Supplies</t>
  </si>
  <si>
    <t>Materials and Supplies</t>
  </si>
  <si>
    <t xml:space="preserve">Office Supplies     </t>
  </si>
  <si>
    <t>Data Processing Supp</t>
  </si>
  <si>
    <t>Photographic Supplie</t>
  </si>
  <si>
    <t>Eng/Drafting Supplie</t>
  </si>
  <si>
    <t>Security/Safety Supp</t>
  </si>
  <si>
    <t>Other Admin Supplies</t>
  </si>
  <si>
    <t xml:space="preserve">Miller Analogies    </t>
  </si>
  <si>
    <t xml:space="preserve">Institutional Sat   </t>
  </si>
  <si>
    <t xml:space="preserve">Household Supplies  </t>
  </si>
  <si>
    <t xml:space="preserve">Janitorial Supplies </t>
  </si>
  <si>
    <t>Beding/Textile Produ</t>
  </si>
  <si>
    <t xml:space="preserve">Laundry Supplies    </t>
  </si>
  <si>
    <t>Carpentry &amp; Hardware</t>
  </si>
  <si>
    <t xml:space="preserve">Repair Supplies     </t>
  </si>
  <si>
    <t>Agric/Animal Supplie</t>
  </si>
  <si>
    <t>Sand,Gravel,Concrets</t>
  </si>
  <si>
    <t>Asphalt &amp; Tar Suppli</t>
  </si>
  <si>
    <t>Structural Steel Sup</t>
  </si>
  <si>
    <t>Road Signs &amp; Signals</t>
  </si>
  <si>
    <t>Oth Facilty &amp; Hardwa</t>
  </si>
  <si>
    <t>Plants &amp; Planting Ma</t>
  </si>
  <si>
    <t xml:space="preserve">Gasoline            </t>
  </si>
  <si>
    <t xml:space="preserve">Diesel Fuel         </t>
  </si>
  <si>
    <t>Bio-Diesel Fuel</t>
  </si>
  <si>
    <t>Oil/Lubricants/Fluid</t>
  </si>
  <si>
    <t xml:space="preserve">Tires/Tubes         </t>
  </si>
  <si>
    <t>Motor Vehicle Supply</t>
  </si>
  <si>
    <t xml:space="preserve">Motor Veh Rep Parts </t>
  </si>
  <si>
    <t xml:space="preserve">Other Fuels         </t>
  </si>
  <si>
    <t xml:space="preserve">Purchase of Food Products       </t>
  </si>
  <si>
    <t xml:space="preserve">Training Table Exp  </t>
  </si>
  <si>
    <t xml:space="preserve">Dietary Supplies    </t>
  </si>
  <si>
    <t xml:space="preserve">Clothing &amp; Uniforms </t>
  </si>
  <si>
    <t>Recreational Supplie</t>
  </si>
  <si>
    <t>Rehabilitation Suppl</t>
  </si>
  <si>
    <t xml:space="preserve">Medicines           </t>
  </si>
  <si>
    <t xml:space="preserve">Dental Supplies     </t>
  </si>
  <si>
    <t xml:space="preserve">Optical Supplies    </t>
  </si>
  <si>
    <t xml:space="preserve">Orthopedic Supplies </t>
  </si>
  <si>
    <t xml:space="preserve">Medical Supplies    </t>
  </si>
  <si>
    <t xml:space="preserve">Laboratory Supplies </t>
  </si>
  <si>
    <t>Emergency Medical Supplies</t>
  </si>
  <si>
    <t xml:space="preserve">Scientific Supplies </t>
  </si>
  <si>
    <t>Educational Supplies</t>
  </si>
  <si>
    <t xml:space="preserve">Purchase For Resale </t>
  </si>
  <si>
    <t>Bk St Adoption Excep</t>
  </si>
  <si>
    <t>Coal Ash Surcharge</t>
  </si>
  <si>
    <t>Supplies &amp; Materials</t>
  </si>
  <si>
    <t>Faculty Social Event</t>
  </si>
  <si>
    <t>Property, Plant and Equipment</t>
  </si>
  <si>
    <t>Property, Plant and Equipment Pool</t>
  </si>
  <si>
    <t>Land Acquisition Cost</t>
  </si>
  <si>
    <t>Land/Legal&amp;Record Fees</t>
  </si>
  <si>
    <t>Land Appraisal/Surveys</t>
  </si>
  <si>
    <t>Building Acquisition</t>
  </si>
  <si>
    <t>Legal And Record Fee</t>
  </si>
  <si>
    <t xml:space="preserve">Appraisal Fees      </t>
  </si>
  <si>
    <t xml:space="preserve">Planning Expenses   </t>
  </si>
  <si>
    <t xml:space="preserve">Design Contr A      </t>
  </si>
  <si>
    <t>Design Contr B</t>
  </si>
  <si>
    <t>Design Contr C</t>
  </si>
  <si>
    <t>Design Contr D</t>
  </si>
  <si>
    <t>Design Contr E</t>
  </si>
  <si>
    <t>Design Contr F</t>
  </si>
  <si>
    <t>Consultant Contracts</t>
  </si>
  <si>
    <t>Buildings</t>
  </si>
  <si>
    <t>General Contractor A</t>
  </si>
  <si>
    <t>General Contractor B</t>
  </si>
  <si>
    <t>General Contractor C</t>
  </si>
  <si>
    <t>General Contractor D</t>
  </si>
  <si>
    <t>Electric Contr A</t>
  </si>
  <si>
    <t>Electric Contr B</t>
  </si>
  <si>
    <t>Electric Contr C</t>
  </si>
  <si>
    <t>Electric Contr D</t>
  </si>
  <si>
    <t xml:space="preserve">Plumbing Contr A    </t>
  </si>
  <si>
    <t>Plumbing Contr B</t>
  </si>
  <si>
    <t>Plumbing Contr C</t>
  </si>
  <si>
    <t>Plumbing Contr D</t>
  </si>
  <si>
    <t>Masonary</t>
  </si>
  <si>
    <t>Roofing</t>
  </si>
  <si>
    <t xml:space="preserve">Erosion Control Con </t>
  </si>
  <si>
    <t>Mechanical Contracts</t>
  </si>
  <si>
    <t>Landscaping Contract</t>
  </si>
  <si>
    <t>Grading,Filling/Clea</t>
  </si>
  <si>
    <t>Asbestos Removal Con</t>
  </si>
  <si>
    <t>HVAC Contr A</t>
  </si>
  <si>
    <t>HVAC Contr B</t>
  </si>
  <si>
    <t>HVAC Contr C</t>
  </si>
  <si>
    <t>HVAC Contr D</t>
  </si>
  <si>
    <t>HVAC Contr E</t>
  </si>
  <si>
    <t xml:space="preserve">Refrigeration Cont  </t>
  </si>
  <si>
    <t xml:space="preserve">Elevator Contracts  </t>
  </si>
  <si>
    <t xml:space="preserve">Sprinkler Contracts </t>
  </si>
  <si>
    <t xml:space="preserve">Communication Cable </t>
  </si>
  <si>
    <t xml:space="preserve">Testing &amp; Boring    </t>
  </si>
  <si>
    <t>Legal Fees/Advertisi</t>
  </si>
  <si>
    <t>Construction Site Su</t>
  </si>
  <si>
    <t>Project Inspection F</t>
  </si>
  <si>
    <t>General Laborers/Inm</t>
  </si>
  <si>
    <t>Contingency</t>
  </si>
  <si>
    <t xml:space="preserve">Corrective Repairs  </t>
  </si>
  <si>
    <t>Miscellaneous Projec</t>
  </si>
  <si>
    <t>Other Capital Outlay</t>
  </si>
  <si>
    <t>Office Furniture LT 5000</t>
  </si>
  <si>
    <t>Office Furniture GE 5000</t>
  </si>
  <si>
    <t>Residential Furnitur LT 5000</t>
  </si>
  <si>
    <t>Residential Furnitur GE 5000</t>
  </si>
  <si>
    <t>Classroom/Libr Furni LT5000</t>
  </si>
  <si>
    <t>Classroom/Libr Furni GE 5000</t>
  </si>
  <si>
    <t>Office Equipment Capital LT5000</t>
  </si>
  <si>
    <t>Office Equipment Capital GE 5000</t>
  </si>
  <si>
    <t>Movable Equip LT 5000</t>
  </si>
  <si>
    <t>Movable Equip GE 5000</t>
  </si>
  <si>
    <t>Scientific/Medical E LT 5000</t>
  </si>
  <si>
    <t>Scientific/Medical E GE 5000</t>
  </si>
  <si>
    <t>Engineering/Draft Eq LT 5000</t>
  </si>
  <si>
    <t>Engineering/Draft Eq GE 5000</t>
  </si>
  <si>
    <t>Dietary Equipment LT 5000</t>
  </si>
  <si>
    <t>Dietary Equipment GE 5000</t>
  </si>
  <si>
    <t>Athletic Equip LT 5000</t>
  </si>
  <si>
    <t>Athletic Equip GE 5000</t>
  </si>
  <si>
    <t>Agricultural Equip LT 5000</t>
  </si>
  <si>
    <t>Agricultural Equip GE 5000</t>
  </si>
  <si>
    <t>Voice Com'Cation Equ LT 5000</t>
  </si>
  <si>
    <t>Voice Com'Cation Equ GE 5000</t>
  </si>
  <si>
    <t>Custody/Security Equ LT 5000</t>
  </si>
  <si>
    <t>Custody/Security Equ GE 5000</t>
  </si>
  <si>
    <t>Other Dp Equip LT 5000</t>
  </si>
  <si>
    <t>Other Dp Equip GE 5000</t>
  </si>
  <si>
    <t>Wan Equipment LT 5000</t>
  </si>
  <si>
    <t>Wan Equipment GE 5000</t>
  </si>
  <si>
    <t>Video Transmit Equip LT 5000</t>
  </si>
  <si>
    <t>Video Transmit Equip GE 5000</t>
  </si>
  <si>
    <t>Lan Equip Purchase LT 5000</t>
  </si>
  <si>
    <t>Lan Equip Purchase GE 5000</t>
  </si>
  <si>
    <r>
      <t xml:space="preserve">PC &amp; Printer LE $5,000 - </t>
    </r>
    <r>
      <rPr>
        <i/>
        <sz val="9"/>
        <color rgb="FF000000"/>
        <rFont val="Calibri"/>
        <family val="2"/>
        <scheme val="minor"/>
      </rPr>
      <t>Add $130/Year/Device for IT Services</t>
    </r>
  </si>
  <si>
    <r>
      <t xml:space="preserve">PC &amp; Printer GE 5000 - </t>
    </r>
    <r>
      <rPr>
        <i/>
        <sz val="9"/>
        <color rgb="FF000000"/>
        <rFont val="Calibri"/>
        <family val="2"/>
        <scheme val="minor"/>
      </rPr>
      <t>Add $130/Year/Device for IT Services</t>
    </r>
  </si>
  <si>
    <t>Server Purchase LT 5000</t>
  </si>
  <si>
    <t>Server Purchase GE 5000</t>
  </si>
  <si>
    <t>Mainframe Purchase LT 5000</t>
  </si>
  <si>
    <t>Mainframe Purchase GE 5000</t>
  </si>
  <si>
    <t>IT Security Equipment</t>
  </si>
  <si>
    <t>Educational Equipmnt LT 5000</t>
  </si>
  <si>
    <t>Educational Equipmnt GE 5000</t>
  </si>
  <si>
    <t>Other Equipment LT 5000</t>
  </si>
  <si>
    <t>Other EquipmentGE 5000</t>
  </si>
  <si>
    <t>CapitaI Projects Equipment</t>
  </si>
  <si>
    <t xml:space="preserve">Autos,Trucks,Buses </t>
  </si>
  <si>
    <t xml:space="preserve">Aircraft </t>
  </si>
  <si>
    <t xml:space="preserve">Boats </t>
  </si>
  <si>
    <t xml:space="preserve">Trailers </t>
  </si>
  <si>
    <t>Motor Vehicles</t>
  </si>
  <si>
    <t xml:space="preserve">Other Motorized Vehicles </t>
  </si>
  <si>
    <t>Other Structure/Improvmnt GE 5000</t>
  </si>
  <si>
    <t>Oth Computer Softwar</t>
  </si>
  <si>
    <t>Wan Computer Softwar</t>
  </si>
  <si>
    <t>PC Software Purchase</t>
  </si>
  <si>
    <t xml:space="preserve">Server Software Pur </t>
  </si>
  <si>
    <t>IT Security Software</t>
  </si>
  <si>
    <t xml:space="preserve">Mainframe Software  </t>
  </si>
  <si>
    <t>External Dev Softwar</t>
  </si>
  <si>
    <t>Fixed Assets Migration Account</t>
  </si>
  <si>
    <t>Other Educ Awards</t>
  </si>
  <si>
    <t>Educational Awards</t>
  </si>
  <si>
    <t>Other Expenses &amp; Adj Budget Pool</t>
  </si>
  <si>
    <t>Employee Cash Award</t>
  </si>
  <si>
    <t xml:space="preserve">Legal Settlements   </t>
  </si>
  <si>
    <t xml:space="preserve">Tort Claims         </t>
  </si>
  <si>
    <t xml:space="preserve">Court Costs         </t>
  </si>
  <si>
    <t xml:space="preserve">Expert Witness Fees </t>
  </si>
  <si>
    <t>Rewards,Captures/Ext</t>
  </si>
  <si>
    <t>License &amp; Permit Cos</t>
  </si>
  <si>
    <t>Leo Separation Allow</t>
  </si>
  <si>
    <t>Debt Serv ice</t>
  </si>
  <si>
    <t>Bond Principal</t>
  </si>
  <si>
    <t>Note Principal</t>
  </si>
  <si>
    <t>Capital Lease Principal</t>
  </si>
  <si>
    <t>Other Principal</t>
  </si>
  <si>
    <t>Other Debt Service Principal</t>
  </si>
  <si>
    <t>Bond Interest</t>
  </si>
  <si>
    <t>Note Interest</t>
  </si>
  <si>
    <t>Capital Lease Interest</t>
  </si>
  <si>
    <t>Int On Util Cust Dep</t>
  </si>
  <si>
    <t>Other Interest</t>
  </si>
  <si>
    <t>Amortization-Discount/prem/refund</t>
  </si>
  <si>
    <t>Indebtedness Fees-Fiscal Agent</t>
  </si>
  <si>
    <t>Bond Insurance</t>
  </si>
  <si>
    <t>Indebtedness Fees-Bond Issue</t>
  </si>
  <si>
    <t>Arbitrage Expense</t>
  </si>
  <si>
    <t>Accrued Expense Adjustment</t>
  </si>
  <si>
    <t>Capital Asset Writedowns</t>
  </si>
  <si>
    <t>Disposal Of Plant Facilility</t>
  </si>
  <si>
    <t>Loss Sale Fixed Asset</t>
  </si>
  <si>
    <t>Svc Chg/Sale Surplus Property</t>
  </si>
  <si>
    <t>Subscriptions and Publication Costs</t>
  </si>
  <si>
    <t>Membership Dues</t>
  </si>
  <si>
    <t xml:space="preserve">Game Guarantees     </t>
  </si>
  <si>
    <t>Legislative Teach Aw</t>
  </si>
  <si>
    <t>Serv Awards Non Cash</t>
  </si>
  <si>
    <t>Cash Prize/Award Non-Employee</t>
  </si>
  <si>
    <t>Gift Cards--NON Employee Only</t>
  </si>
  <si>
    <t>Business Entertainment</t>
  </si>
  <si>
    <t>Entertainment</t>
  </si>
  <si>
    <t>Controlled Beverages</t>
  </si>
  <si>
    <t>Student Health Insurance</t>
  </si>
  <si>
    <t xml:space="preserve">Fixed Charges       </t>
  </si>
  <si>
    <t xml:space="preserve">Other Fixed Charges </t>
  </si>
  <si>
    <t xml:space="preserve">Admin Expense       </t>
  </si>
  <si>
    <t>Other Fund Deduction</t>
  </si>
  <si>
    <t>Other Non-Operating Expense</t>
  </si>
  <si>
    <t>Refund To Grantor</t>
  </si>
  <si>
    <t>Close out to St Treasurer</t>
  </si>
  <si>
    <t>Componet Unit CI Reversion</t>
  </si>
  <si>
    <t>CI Reversion to Reserve 40703</t>
  </si>
  <si>
    <t>Comp Unit CI Tfr 2Statewide Reserve</t>
  </si>
  <si>
    <t>Collection Costs</t>
  </si>
  <si>
    <t>Bank Card Service Charges</t>
  </si>
  <si>
    <t>Non Taxable Emp Cell Phone Reimb</t>
  </si>
  <si>
    <t>2200BP</t>
  </si>
  <si>
    <t>Utilities Pool</t>
  </si>
  <si>
    <t xml:space="preserve">Utilities           </t>
  </si>
  <si>
    <t xml:space="preserve">Electricity         </t>
  </si>
  <si>
    <t xml:space="preserve">Natural Gas/Propane </t>
  </si>
  <si>
    <t xml:space="preserve">Water &amp; Sewer       </t>
  </si>
  <si>
    <t xml:space="preserve">Fuel Oil            </t>
  </si>
  <si>
    <t xml:space="preserve">Coal Fuel           </t>
  </si>
  <si>
    <t xml:space="preserve">Wood Fuel           </t>
  </si>
  <si>
    <t>Energy Svcs Chem Add</t>
  </si>
  <si>
    <t xml:space="preserve">Energy Svcs-Steam   </t>
  </si>
  <si>
    <t>4600BP</t>
  </si>
  <si>
    <t>Library Books Budget Pool</t>
  </si>
  <si>
    <t xml:space="preserve">Art &amp; Artifacts </t>
  </si>
  <si>
    <t>Library Books &amp;Jrnls LT 5000</t>
  </si>
  <si>
    <t>Library Books &amp;Jrnls GT 5000</t>
  </si>
  <si>
    <t>Overhead Trans Gen</t>
  </si>
  <si>
    <t>Other Intra-Transfer</t>
  </si>
  <si>
    <t>Indirect Overhead Costs</t>
  </si>
  <si>
    <t>110 FUNDS
FRINGE BREAKDOWN</t>
  </si>
  <si>
    <t>WCU FACULTY &amp; STAFF</t>
  </si>
  <si>
    <t>Optional Retirement</t>
  </si>
  <si>
    <t>Unemployment</t>
  </si>
  <si>
    <t>FRINGE TOTALS</t>
  </si>
  <si>
    <t>Year 1</t>
  </si>
  <si>
    <t>Year 2</t>
  </si>
  <si>
    <t>Year 3</t>
  </si>
  <si>
    <t>Year 4</t>
  </si>
  <si>
    <t>Year 5</t>
  </si>
  <si>
    <t>Maximum Compensation Calculator</t>
  </si>
  <si>
    <t>Cost Share Calculations</t>
  </si>
  <si>
    <t>Full-Time Faculty and Staff Academic Year Effort</t>
  </si>
  <si>
    <t>Full-Time Faculty and Staff Summer Effort</t>
  </si>
  <si>
    <t>Part-Time/Temp Employee Calculators</t>
  </si>
  <si>
    <t>General Calculators</t>
  </si>
  <si>
    <t>Emp Type</t>
  </si>
  <si>
    <t>Annual 
Salary</t>
  </si>
  <si>
    <t>Monthly 
Compensation</t>
  </si>
  <si>
    <t>Annual 
Maximum Comp</t>
  </si>
  <si>
    <t>Summer 
Max Comp</t>
  </si>
  <si>
    <t xml:space="preserve">Calculate Cost Share from Sponsor Request	</t>
  </si>
  <si>
    <t>Calculate % AY Effort from Known Salary Request</t>
  </si>
  <si>
    <t>Calculate # Summer Months from Known Salary Subtotal (Salary Request + Fringe)</t>
  </si>
  <si>
    <t>9 month</t>
  </si>
  <si>
    <t>Calculate Salary Request and Fringe from Known Subtotal</t>
  </si>
  <si>
    <t>Calculate Total Direct Costs from Known Budget Total</t>
  </si>
  <si>
    <t>10 month</t>
  </si>
  <si>
    <t>Sponsor Request</t>
  </si>
  <si>
    <t>Base Salary</t>
  </si>
  <si>
    <t>Budget Limit</t>
  </si>
  <si>
    <t>11 month</t>
  </si>
  <si>
    <t>Cost Share Requirement</t>
  </si>
  <si>
    <t>Appointment Term (Months)</t>
  </si>
  <si>
    <t>End Salary Subtotal</t>
  </si>
  <si>
    <t>12 month</t>
  </si>
  <si>
    <t>Salary Request</t>
  </si>
  <si>
    <t>Salary Subtotal</t>
  </si>
  <si>
    <t>Total Project Cost</t>
  </si>
  <si>
    <t>Summer Months</t>
  </si>
  <si>
    <t>Subaward &gt; 25,000</t>
  </si>
  <si>
    <t>Maximum Compensation Calculator:</t>
  </si>
  <si>
    <t>IDC Rate</t>
  </si>
  <si>
    <t>To calculate Maximum Summer Compensation, enter the annual salary (located in NBAJOBS screen of Banner) in column C of the row that matches the faculty teaching contract for the relevant year. This will calculate a per-month payrate, the annual maximum compensation available, and the summer earning potential (including all summer instructional compensation, grant compensation, etc).</t>
  </si>
  <si>
    <t>% Effort</t>
  </si>
  <si>
    <t># Summer Months</t>
  </si>
  <si>
    <t>Calculate % AY Effort from Known Salary Subtotal (Salary Request + Fringe)</t>
  </si>
  <si>
    <t>Calculate # Summer Months from Known Salary Request</t>
  </si>
  <si>
    <t>Grants &amp; Other Summer Compensation:</t>
  </si>
  <si>
    <t>End Salary Subtotal (Salary Request + Fringe)</t>
  </si>
  <si>
    <t>Summer Grant compensation as well as additional pay for roles such as Program Director can also impact maximum compensation and should be disclosed during the Summer PAF/Contract approval process. Questions about eligibility for earning, or what compensation counts towards the maximum earning potential should be directed to the Summer Programs Coordinator or the Office of Research Administration</t>
  </si>
  <si>
    <t>AY Salary Request from % Effort and Known Salary Subtotal (Salary Request + Fringe)</t>
  </si>
  <si>
    <t>Salary Subtotal (Salary Request + Fringe)</t>
  </si>
  <si>
    <t>Fringe Rate</t>
  </si>
  <si>
    <t>Convert Percent Effort to Calendar Months</t>
  </si>
  <si>
    <t>Convert Percent Effort to Academic Months</t>
  </si>
  <si>
    <t>Convert Percent Effort to Summer Months</t>
  </si>
  <si>
    <t>Convert Weeks to Summer Months</t>
  </si>
  <si>
    <t>Convert Hours to Months</t>
  </si>
  <si>
    <t>Convert Percent Effort</t>
  </si>
  <si>
    <t>Convert Calendar Months</t>
  </si>
  <si>
    <t>Convert Academic Months</t>
  </si>
  <si>
    <t>Convert Summer Months</t>
  </si>
  <si>
    <t>Convert Weeks</t>
  </si>
  <si>
    <t>Convert Hours</t>
  </si>
  <si>
    <t>to Calendar Months</t>
  </si>
  <si>
    <t>to Percent Effort</t>
  </si>
  <si>
    <t>to Academic Months</t>
  </si>
  <si>
    <t>to Summer Months</t>
  </si>
  <si>
    <t>to  Months</t>
  </si>
  <si>
    <t>(12-month appointment)</t>
  </si>
  <si>
    <t>(9-month appointment)</t>
  </si>
  <si>
    <t>(3-month appointment)</t>
  </si>
  <si>
    <t>Calendar Months</t>
  </si>
  <si>
    <t>Academic Months</t>
  </si>
  <si>
    <t>Weeks</t>
  </si>
  <si>
    <t>Enter # Hours in Red Box</t>
  </si>
  <si>
    <t>Convert Person Months to Hours</t>
  </si>
  <si>
    <t>Enter # of Months in Pink Box</t>
  </si>
  <si>
    <t>Convert Person Months</t>
  </si>
  <si>
    <t>to  Hours/Month</t>
  </si>
  <si>
    <t>Enter # PM in Red Box</t>
  </si>
  <si>
    <t>Enter # of Months in Purple Box</t>
  </si>
  <si>
    <t>Enter # of Months in Blue Box</t>
  </si>
  <si>
    <t>Enter # Weeks in Orange Box</t>
  </si>
  <si>
    <t>Enter % Effort in Green Box</t>
  </si>
  <si>
    <t>Enter % Effort in Orange Box</t>
  </si>
  <si>
    <t>Enter % Effort in Yellow Box</t>
  </si>
  <si>
    <t>Undergraduate Program Fees</t>
  </si>
  <si>
    <t>Degree</t>
  </si>
  <si>
    <t>Program</t>
  </si>
  <si>
    <t>Fee / Semester</t>
  </si>
  <si>
    <t>Per Credit Hour</t>
  </si>
  <si>
    <t>Undergraduate Student - Engineering</t>
  </si>
  <si>
    <t>Engineering</t>
  </si>
  <si>
    <t>Undergraduate EMC - In State</t>
  </si>
  <si>
    <t>Undergraduate Student - Fine Arts Major</t>
  </si>
  <si>
    <t>Fine Arts</t>
  </si>
  <si>
    <t>Graduate - In State</t>
  </si>
  <si>
    <t>Undergraduate Student - Teaching</t>
  </si>
  <si>
    <t>Cooperating Teachers</t>
  </si>
  <si>
    <t>Graduate Business - In State</t>
  </si>
  <si>
    <t>Undergraduate Student - Athletic Training</t>
  </si>
  <si>
    <t>Athletic Training</t>
  </si>
  <si>
    <t>Graduate DNP - In State</t>
  </si>
  <si>
    <t>Undergraduate Student - Dietetics</t>
  </si>
  <si>
    <t>Dietetics</t>
  </si>
  <si>
    <t>Undergraduate - FY26-27 Cohort - OOS</t>
  </si>
  <si>
    <t>Undergraduate Student - Recreational Therapy</t>
  </si>
  <si>
    <t>Rec Therapy</t>
  </si>
  <si>
    <t>Undergraduate - FY25-26 Cohort - OOS</t>
  </si>
  <si>
    <t>Emergency Medical Care</t>
  </si>
  <si>
    <t>Undergraduate EMC - OOS</t>
  </si>
  <si>
    <t>Undergraduate Student - Environmental Health</t>
  </si>
  <si>
    <t>Environmental Health</t>
  </si>
  <si>
    <t>Graduate - OOS</t>
  </si>
  <si>
    <t>Undergraduate Student - Social Work</t>
  </si>
  <si>
    <t>Social Work</t>
  </si>
  <si>
    <t>Graduate Business - OOS</t>
  </si>
  <si>
    <t>Undergraduate Studnt - Honors College</t>
  </si>
  <si>
    <t>Honors College</t>
  </si>
  <si>
    <t>Graduate DNP - OOS</t>
  </si>
  <si>
    <t>Graduate Student </t>
  </si>
  <si>
    <t>M.S. Communication Sciences &amp; Disorders</t>
  </si>
  <si>
    <t>M.S. Nursing Prelicensure | MSN MEPN</t>
  </si>
  <si>
    <t>Master of Athletic Training | MAT</t>
  </si>
  <si>
    <t>Master of Engineering | ME</t>
  </si>
  <si>
    <t>Master of Social Work | MSW</t>
  </si>
  <si>
    <t>Graduate Business -In State</t>
  </si>
  <si>
    <t>Doctorate in Nursing Practices | DNP &amp; DNP-FNP</t>
  </si>
  <si>
    <t>Graduate CSD - In State</t>
  </si>
  <si>
    <t>Doctorate in Nursing practices | DNP-CRNA</t>
  </si>
  <si>
    <t>Graduate DNP FNP - In State</t>
  </si>
  <si>
    <t>Doctorate in Physical Therapy | DPT</t>
  </si>
  <si>
    <t>Graduate DNP CRNA - In State</t>
  </si>
  <si>
    <t>Graduate DPT - In State</t>
  </si>
  <si>
    <t>Graduate MSN/MEPN - In State</t>
  </si>
  <si>
    <t>Graduate MSAT - In State</t>
  </si>
  <si>
    <t>Graduate MSW - In State</t>
  </si>
  <si>
    <t>Graduate CSD - OOS</t>
  </si>
  <si>
    <t>Graduate DNP FNP - OOS</t>
  </si>
  <si>
    <t>Graduate DNP CRNA - OOS</t>
  </si>
  <si>
    <t>Graduate DPT - OOS</t>
  </si>
  <si>
    <t>Graduate MSN/MEPN - OOS</t>
  </si>
  <si>
    <t>Graduate MSAT - OOS</t>
  </si>
  <si>
    <t>Graduate MSW - OOS</t>
  </si>
  <si>
    <t>NIH MODULAR BUDGET TEMPLATE</t>
  </si>
  <si>
    <t>FILL IN YELLOW BOXES</t>
  </si>
  <si>
    <r>
      <t xml:space="preserve">Subtotal Direct Costs         </t>
    </r>
    <r>
      <rPr>
        <b/>
        <sz val="8"/>
        <rFont val="Arial"/>
        <family val="2"/>
      </rPr>
      <t>(1)</t>
    </r>
  </si>
  <si>
    <t>Subaward Indirect Costs</t>
  </si>
  <si>
    <t>Total Direct costs</t>
  </si>
  <si>
    <r>
      <t xml:space="preserve">Subaward Direct Costs         </t>
    </r>
    <r>
      <rPr>
        <b/>
        <sz val="8"/>
        <rFont val="Arial"/>
        <family val="2"/>
      </rPr>
      <t>(2)</t>
    </r>
  </si>
  <si>
    <t>Tuition</t>
  </si>
  <si>
    <t>Rent</t>
  </si>
  <si>
    <r>
      <t xml:space="preserve">Modified Total Direct Costs   </t>
    </r>
    <r>
      <rPr>
        <b/>
        <sz val="8"/>
        <rFont val="Arial"/>
        <family val="2"/>
      </rPr>
      <t>(3)</t>
    </r>
  </si>
  <si>
    <t>Total Costs</t>
  </si>
  <si>
    <r>
      <t xml:space="preserve">This budget is for internal purposes and would </t>
    </r>
    <r>
      <rPr>
        <b/>
        <sz val="10"/>
        <rFont val="Arial"/>
        <family val="2"/>
      </rPr>
      <t xml:space="preserve">not be acceptable as a non-modular budget </t>
    </r>
    <r>
      <rPr>
        <sz val="10"/>
        <rFont val="Arial"/>
        <family val="2"/>
      </rPr>
      <t xml:space="preserve">attachment for NIH proposals </t>
    </r>
  </si>
  <si>
    <t xml:space="preserve">Notes: </t>
  </si>
  <si>
    <r>
      <t xml:space="preserve">(1) </t>
    </r>
    <r>
      <rPr>
        <sz val="10"/>
        <rFont val="Arial"/>
        <family val="2"/>
      </rPr>
      <t xml:space="preserve">Select a module (in increments of $25K) from the drop down. If a subaward is included, this subtotal includes their direct costs. </t>
    </r>
  </si>
  <si>
    <r>
      <t xml:space="preserve">(2) </t>
    </r>
    <r>
      <rPr>
        <sz val="10"/>
        <rFont val="Arial"/>
        <family val="2"/>
      </rPr>
      <t xml:space="preserve">Please note, these costs are included in the $25K modules requested in row 7. This row assists in correctly calculating the MTDC base. </t>
    </r>
  </si>
  <si>
    <r>
      <t xml:space="preserve">(3) </t>
    </r>
    <r>
      <rPr>
        <sz val="10"/>
        <rFont val="Arial"/>
        <family val="2"/>
      </rPr>
      <t xml:space="preserve">If a subaward to a non- WCU organization is included, the first $25,000 will incur indirect costs. </t>
    </r>
  </si>
  <si>
    <t xml:space="preserve">      **Add $25,000 for each subaward to the formula in cell C11 (and D11, etc. if less than $25K in a single year)**</t>
  </si>
  <si>
    <t>AY Effort - 115010</t>
  </si>
  <si>
    <t>C. Torrence</t>
  </si>
  <si>
    <t>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</si>
</sst>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0.0"/>
    <numFmt numFmtId="167" formatCode="_(* #,##0_);_(* \(#,##0\);_(* &quot;-&quot;??_);_(@_)"/>
    <numFmt numFmtId="168" formatCode="&quot;$&quot;#,##0.00"/>
    <numFmt numFmtId="169" formatCode="0.0000"/>
    <numFmt numFmtId="170" formatCode="###0.00;###0.00"/>
    <numFmt numFmtId="171" formatCode="###0.0;###0.0"/>
    <numFmt numFmtId="172" formatCode="0.000%"/>
    <numFmt numFmtId="173" formatCode="0.000000"/>
    <numFmt numFmtId="174" formatCode="0.00000%"/>
    <numFmt numFmtId="175" formatCode="0.0%"/>
    <numFmt numFmtId="176" formatCode="0.000"/>
    <numFmt numFmtId="177" formatCode="&quot;$&quot;#,##0.000_);[Red]\(&quot;$&quot;#,##0.000\)"/>
    <numFmt numFmtId="178" formatCode="&quot;$&quot;#,##0;[Red]&quot;$&quot;#,##0"/>
    <numFmt numFmtId="179" formatCode="_([$$-409]* #,##0.00_);_([$$-409]* \(#,##0.00\);_([$$-409]* &quot;-&quot;??_);_(@_)"/>
    <numFmt numFmtId="180" formatCode="_([$$-409]* #,##0_);_([$$-409]* \(#,##0\);_([$$-409]* &quot;-&quot;??_);_(@_)"/>
  </numFmts>
  <fonts count="8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Arial"/>
      <family val="2"/>
    </font>
    <font>
      <b/>
      <sz val="9"/>
      <name val="Arial"/>
      <family val="2"/>
    </font>
    <font>
      <b/>
      <sz val="9"/>
      <color theme="1"/>
      <name val="Arial"/>
      <family val="2"/>
    </font>
    <font>
      <b/>
      <sz val="7.5"/>
      <color theme="1"/>
      <name val="Arial"/>
      <family val="2"/>
    </font>
    <font>
      <sz val="9"/>
      <name val="Arial"/>
      <family val="2"/>
    </font>
    <font>
      <sz val="9"/>
      <color theme="1"/>
      <name val="Arial"/>
      <family val="2"/>
    </font>
    <font>
      <sz val="9"/>
      <color rgb="FF000000"/>
      <name val="Arial"/>
      <family val="2"/>
    </font>
    <font>
      <b/>
      <sz val="11"/>
      <name val="Times New Roman"/>
      <family val="1"/>
    </font>
    <font>
      <b/>
      <sz val="7"/>
      <name val="Times New Roman"/>
      <family val="1"/>
    </font>
    <font>
      <sz val="11"/>
      <name val="Times New Roman"/>
      <family val="1"/>
    </font>
    <font>
      <sz val="10"/>
      <name val="Times New Roman"/>
      <family val="1"/>
    </font>
    <font>
      <b/>
      <sz val="12"/>
      <name val="Times New Roman"/>
      <family val="1"/>
    </font>
    <font>
      <sz val="11"/>
      <name val="Symbol"/>
      <family val="1"/>
      <charset val="2"/>
    </font>
    <font>
      <sz val="7"/>
      <name val="Times New Roman"/>
      <family val="1"/>
    </font>
    <font>
      <i/>
      <u/>
      <sz val="11"/>
      <name val="Times New Roman"/>
      <family val="1"/>
    </font>
    <font>
      <b/>
      <i/>
      <sz val="11"/>
      <name val="Times New Roman"/>
      <family val="1"/>
    </font>
    <font>
      <b/>
      <sz val="11"/>
      <name val="Calibri"/>
      <family val="2"/>
      <scheme val="minor"/>
    </font>
    <font>
      <b/>
      <sz val="9"/>
      <color rgb="FF000000"/>
      <name val="Arial"/>
      <family val="2"/>
    </font>
    <font>
      <sz val="10"/>
      <color theme="1"/>
      <name val="Calibri"/>
      <family val="2"/>
      <scheme val="minor"/>
    </font>
    <font>
      <sz val="11"/>
      <name val="Tahoma"/>
      <family val="2"/>
    </font>
    <font>
      <b/>
      <sz val="10"/>
      <color rgb="FFFF0000"/>
      <name val="Arial"/>
      <family val="2"/>
    </font>
    <font>
      <b/>
      <sz val="10"/>
      <name val="Arial"/>
      <family val="2"/>
    </font>
    <font>
      <i/>
      <sz val="12"/>
      <color theme="1"/>
      <name val="Calibri"/>
      <family val="2"/>
      <scheme val="minor"/>
    </font>
    <font>
      <b/>
      <i/>
      <sz val="11"/>
      <color theme="1"/>
      <name val="Calibri"/>
      <family val="2"/>
      <scheme val="minor"/>
    </font>
    <font>
      <b/>
      <i/>
      <sz val="12"/>
      <name val="Times New Roman"/>
      <family val="1"/>
    </font>
    <font>
      <i/>
      <sz val="11"/>
      <color theme="1"/>
      <name val="Calibri"/>
      <family val="2"/>
      <scheme val="minor"/>
    </font>
    <font>
      <b/>
      <u/>
      <sz val="14"/>
      <color theme="1"/>
      <name val="Calibri"/>
      <family val="2"/>
      <scheme val="minor"/>
    </font>
    <font>
      <sz val="11"/>
      <name val="Calibri"/>
      <family val="2"/>
    </font>
    <font>
      <b/>
      <sz val="16"/>
      <color theme="1"/>
      <name val="Calibri"/>
      <family val="2"/>
      <scheme val="minor"/>
    </font>
    <font>
      <b/>
      <sz val="12"/>
      <color theme="1"/>
      <name val="Calibri"/>
      <family val="2"/>
      <scheme val="minor"/>
    </font>
    <font>
      <sz val="11"/>
      <color theme="0"/>
      <name val="Calibri"/>
      <family val="2"/>
      <scheme val="minor"/>
    </font>
    <font>
      <sz val="11"/>
      <color rgb="FFC00000"/>
      <name val="Calibri"/>
      <family val="2"/>
      <scheme val="minor"/>
    </font>
    <font>
      <b/>
      <u/>
      <sz val="11"/>
      <name val="Calibri"/>
      <family val="2"/>
    </font>
    <font>
      <sz val="11"/>
      <color rgb="FF000000"/>
      <name val="Calibri"/>
      <family val="2"/>
    </font>
    <font>
      <i/>
      <u/>
      <sz val="12"/>
      <color theme="1"/>
      <name val="Calibri"/>
      <family val="2"/>
      <scheme val="minor"/>
    </font>
    <font>
      <sz val="11"/>
      <color rgb="FF000000"/>
      <name val="Calibri"/>
      <family val="2"/>
      <scheme val="minor"/>
    </font>
    <font>
      <b/>
      <sz val="11"/>
      <name val="Calibri"/>
      <family val="2"/>
    </font>
    <font>
      <b/>
      <u/>
      <sz val="16"/>
      <name val="Calibri"/>
      <family val="2"/>
    </font>
    <font>
      <sz val="10"/>
      <color rgb="FF000000"/>
      <name val="Arial"/>
      <family val="2"/>
    </font>
    <font>
      <sz val="8"/>
      <color theme="1"/>
      <name val="Arial"/>
      <family val="2"/>
    </font>
    <font>
      <sz val="9"/>
      <color theme="1"/>
      <name val="Calibri"/>
      <family val="2"/>
      <scheme val="minor"/>
    </font>
    <font>
      <b/>
      <sz val="11"/>
      <color rgb="FF000000"/>
      <name val="Calibri"/>
      <family val="2"/>
      <scheme val="minor"/>
    </font>
    <font>
      <sz val="11"/>
      <color rgb="FFFFFFFF"/>
      <name val="Calibri"/>
      <family val="2"/>
      <scheme val="minor"/>
    </font>
    <font>
      <sz val="11"/>
      <name val="Calibri"/>
      <family val="2"/>
      <scheme val="minor"/>
    </font>
    <font>
      <u/>
      <sz val="11"/>
      <color theme="1"/>
      <name val="Calibri"/>
      <family val="2"/>
      <scheme val="minor"/>
    </font>
    <font>
      <i/>
      <sz val="9"/>
      <color rgb="FF000000"/>
      <name val="Calibri"/>
      <family val="2"/>
      <scheme val="minor"/>
    </font>
    <font>
      <b/>
      <u/>
      <sz val="11"/>
      <color theme="1"/>
      <name val="Calibri"/>
      <family val="2"/>
      <scheme val="minor"/>
    </font>
    <font>
      <sz val="11"/>
      <color rgb="FF000000"/>
      <name val="Times New Roman"/>
      <family val="1"/>
    </font>
    <font>
      <i/>
      <u/>
      <sz val="11"/>
      <color rgb="FF000000"/>
      <name val="Times New Roman"/>
      <family val="1"/>
    </font>
    <font>
      <b/>
      <sz val="9"/>
      <color rgb="FFFFFFFF"/>
      <name val="Arial"/>
      <family val="2"/>
    </font>
    <font>
      <sz val="9"/>
      <color rgb="FF808080"/>
      <name val="Arial"/>
      <family val="2"/>
    </font>
    <font>
      <sz val="9"/>
      <color rgb="FF7F7F7F"/>
      <name val="Arial"/>
      <family val="2"/>
    </font>
    <font>
      <b/>
      <sz val="9"/>
      <color rgb="FF808080"/>
      <name val="Arial"/>
      <family val="2"/>
    </font>
    <font>
      <b/>
      <sz val="9"/>
      <color rgb="FFFF0000"/>
      <name val="Arial"/>
      <family val="2"/>
    </font>
    <font>
      <b/>
      <u/>
      <sz val="9"/>
      <name val="Arial"/>
      <family val="2"/>
    </font>
    <font>
      <i/>
      <sz val="9"/>
      <name val="Arial"/>
      <family val="2"/>
    </font>
    <font>
      <i/>
      <sz val="8"/>
      <name val="Arial"/>
      <family val="2"/>
    </font>
    <font>
      <sz val="8"/>
      <name val="Arial"/>
      <family val="2"/>
    </font>
    <font>
      <sz val="8"/>
      <color rgb="FF000000"/>
      <name val="Arial"/>
      <family val="2"/>
    </font>
    <font>
      <i/>
      <sz val="8"/>
      <color rgb="FF000000"/>
      <name val="Arial"/>
      <family val="2"/>
    </font>
    <font>
      <u/>
      <sz val="11"/>
      <color theme="10"/>
      <name val="Calibri"/>
      <family val="2"/>
      <scheme val="minor"/>
    </font>
    <font>
      <b/>
      <sz val="10"/>
      <color indexed="16"/>
      <name val="Arial"/>
      <family val="2"/>
    </font>
    <font>
      <b/>
      <sz val="12"/>
      <color indexed="16"/>
      <name val="Arial"/>
      <family val="2"/>
    </font>
    <font>
      <b/>
      <sz val="8"/>
      <name val="Arial"/>
      <family val="2"/>
    </font>
    <font>
      <sz val="11"/>
      <name val="Arial"/>
      <family val="2"/>
    </font>
    <font>
      <sz val="9"/>
      <name val="Arial"/>
    </font>
    <font>
      <sz val="9"/>
      <color theme="1"/>
      <name val="Arial"/>
    </font>
    <font>
      <b/>
      <sz val="10"/>
      <name val="Arial"/>
    </font>
    <font>
      <sz val="9"/>
      <color rgb="FF808080"/>
      <name val="Arial"/>
    </font>
    <font>
      <b/>
      <sz val="9"/>
      <color rgb="FFFFFFFF"/>
      <name val="Arial"/>
    </font>
    <font>
      <b/>
      <u/>
      <sz val="9"/>
      <name val="Arial"/>
    </font>
    <font>
      <b/>
      <sz val="9"/>
      <name val="Arial"/>
    </font>
    <font>
      <sz val="9"/>
      <color rgb="FF7F7F7F"/>
      <name val="Arial"/>
    </font>
    <font>
      <sz val="9"/>
      <color rgb="FF000000"/>
      <name val="Arial"/>
    </font>
    <font>
      <b/>
      <sz val="9"/>
      <color rgb="FF000000"/>
      <name val="Arial"/>
    </font>
    <font>
      <b/>
      <sz val="11"/>
      <color theme="1"/>
      <name val="Arial"/>
    </font>
    <font>
      <sz val="9"/>
      <color theme="0"/>
      <name val="Arial"/>
      <family val="2"/>
    </font>
    <font>
      <b/>
      <sz val="9"/>
      <color theme="0"/>
      <name val="Arial"/>
      <family val="2"/>
    </font>
    <font>
      <sz val="10"/>
      <name val="Calibri"/>
      <scheme val="minor"/>
    </font>
    <font>
      <sz val="10"/>
      <color theme="1"/>
      <name val="Calibri"/>
      <scheme val="minor"/>
    </font>
    <font>
      <b/>
      <sz val="10"/>
      <name val="Calibri"/>
      <scheme val="minor"/>
    </font>
    <font>
      <i/>
      <sz val="9"/>
      <color rgb="FF000000"/>
      <name val="Arial"/>
      <family val="2"/>
    </font>
  </fonts>
  <fills count="83">
    <fill>
      <patternFill patternType="none"/>
    </fill>
    <fill>
      <patternFill patternType="gray125"/>
    </fill>
    <fill>
      <patternFill patternType="solid">
        <fgColor indexed="9"/>
        <bgColor indexed="64"/>
      </patternFill>
    </fill>
    <fill>
      <patternFill patternType="solid">
        <fgColor theme="1" tint="0.499984740745262"/>
        <bgColor indexed="64"/>
      </patternFill>
    </fill>
    <fill>
      <patternFill patternType="solid">
        <fgColor theme="0"/>
        <bgColor indexed="64"/>
      </patternFill>
    </fill>
    <fill>
      <patternFill patternType="solid">
        <fgColor rgb="FFC0C0C0"/>
        <bgColor rgb="FF000000"/>
      </patternFill>
    </fill>
    <fill>
      <patternFill patternType="solid">
        <fgColor rgb="FFFFFFCC"/>
        <bgColor rgb="FF000000"/>
      </patternFill>
    </fill>
    <fill>
      <patternFill patternType="solid">
        <fgColor rgb="FFCCFFFF"/>
        <bgColor rgb="FF000000"/>
      </patternFill>
    </fill>
    <fill>
      <patternFill patternType="solid">
        <fgColor rgb="FFCCFFCC"/>
        <bgColor rgb="FF000000"/>
      </patternFill>
    </fill>
    <fill>
      <patternFill patternType="solid">
        <fgColor rgb="FFCCCCFF"/>
        <bgColor rgb="FF000000"/>
      </patternFill>
    </fill>
    <fill>
      <patternFill patternType="solid">
        <fgColor rgb="FFFFCC99"/>
        <bgColor rgb="FF000000"/>
      </patternFill>
    </fill>
    <fill>
      <patternFill patternType="solid">
        <fgColor rgb="FFFF99CC"/>
        <bgColor rgb="FF000000"/>
      </patternFill>
    </fill>
    <fill>
      <patternFill patternType="solid">
        <fgColor theme="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EBF0DE"/>
        <bgColor indexed="64"/>
      </patternFill>
    </fill>
    <fill>
      <patternFill patternType="solid">
        <fgColor rgb="FFFFF9E6"/>
        <bgColor indexed="64"/>
      </patternFill>
    </fill>
    <fill>
      <patternFill patternType="solid">
        <fgColor rgb="FFD2C9D9"/>
        <bgColor indexed="64"/>
      </patternFill>
    </fill>
    <fill>
      <patternFill patternType="solid">
        <fgColor rgb="FFFAB6B6"/>
        <bgColor indexed="64"/>
      </patternFill>
    </fill>
    <fill>
      <patternFill patternType="solid">
        <fgColor rgb="FFDDD9C4"/>
        <bgColor rgb="FF000000"/>
      </patternFill>
    </fill>
    <fill>
      <patternFill patternType="solid">
        <fgColor rgb="FFC4BD97"/>
        <bgColor rgb="FF000000"/>
      </patternFill>
    </fill>
    <fill>
      <patternFill patternType="solid">
        <fgColor rgb="FF948A54"/>
        <bgColor rgb="FF000000"/>
      </patternFill>
    </fill>
    <fill>
      <patternFill patternType="solid">
        <fgColor rgb="FF494529"/>
        <bgColor rgb="FF000000"/>
      </patternFill>
    </fill>
    <fill>
      <patternFill patternType="solid">
        <fgColor rgb="FFDCE6F1"/>
        <bgColor rgb="FF000000"/>
      </patternFill>
    </fill>
    <fill>
      <patternFill patternType="solid">
        <fgColor rgb="FFB8CCE4"/>
        <bgColor rgb="FF000000"/>
      </patternFill>
    </fill>
    <fill>
      <patternFill patternType="solid">
        <fgColor rgb="FF95B3D7"/>
        <bgColor rgb="FF000000"/>
      </patternFill>
    </fill>
    <fill>
      <patternFill patternType="solid">
        <fgColor rgb="FF366092"/>
        <bgColor rgb="FF000000"/>
      </patternFill>
    </fill>
    <fill>
      <patternFill patternType="solid">
        <fgColor rgb="FFF2DCDB"/>
        <bgColor rgb="FF000000"/>
      </patternFill>
    </fill>
    <fill>
      <patternFill patternType="solid">
        <fgColor rgb="FFE6B8B7"/>
        <bgColor rgb="FF000000"/>
      </patternFill>
    </fill>
    <fill>
      <patternFill patternType="solid">
        <fgColor rgb="FFDA9694"/>
        <bgColor rgb="FF000000"/>
      </patternFill>
    </fill>
    <fill>
      <patternFill patternType="solid">
        <fgColor rgb="FF963634"/>
        <bgColor rgb="FF000000"/>
      </patternFill>
    </fill>
    <fill>
      <patternFill patternType="solid">
        <fgColor rgb="FFD8E4BC"/>
        <bgColor rgb="FF000000"/>
      </patternFill>
    </fill>
    <fill>
      <patternFill patternType="solid">
        <fgColor rgb="FFC4D79B"/>
        <bgColor rgb="FF000000"/>
      </patternFill>
    </fill>
    <fill>
      <patternFill patternType="solid">
        <fgColor rgb="FFD9D9D9"/>
        <bgColor rgb="FF000000"/>
      </patternFill>
    </fill>
    <fill>
      <patternFill patternType="solid">
        <fgColor rgb="FFFAB6B6"/>
        <bgColor rgb="FF000000"/>
      </patternFill>
    </fill>
    <fill>
      <patternFill patternType="solid">
        <fgColor rgb="FF434343"/>
        <bgColor rgb="FF434343"/>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F3F3F3"/>
        <bgColor rgb="FFF3F3F3"/>
      </patternFill>
    </fill>
    <fill>
      <patternFill patternType="solid">
        <fgColor rgb="FFFCE5CD"/>
        <bgColor rgb="FFFCE5CD"/>
      </patternFill>
    </fill>
    <fill>
      <patternFill patternType="solid">
        <fgColor rgb="FFD9EAD3"/>
        <bgColor rgb="FFD9EAD3"/>
      </patternFill>
    </fill>
    <fill>
      <patternFill patternType="solid">
        <fgColor rgb="FFCCCCCC"/>
        <bgColor rgb="FFCCCCCC"/>
      </patternFill>
    </fill>
    <fill>
      <patternFill patternType="solid">
        <fgColor rgb="FFF2F2F2"/>
        <bgColor rgb="FFF2F2F2"/>
      </patternFill>
    </fill>
    <fill>
      <patternFill patternType="solid">
        <fgColor rgb="FFC9DAF8"/>
        <bgColor rgb="FFC9DAF8"/>
      </patternFill>
    </fill>
    <fill>
      <patternFill patternType="solid">
        <fgColor rgb="FFFFDFFB"/>
        <bgColor rgb="FFFFDFFB"/>
      </patternFill>
    </fill>
    <fill>
      <patternFill patternType="solid">
        <fgColor rgb="FFD9D2E9"/>
        <bgColor rgb="FFD9D2E9"/>
      </patternFill>
    </fill>
    <fill>
      <patternFill patternType="solid">
        <fgColor rgb="FFF4CCCC"/>
        <bgColor rgb="FFF4CCCC"/>
      </patternFill>
    </fill>
    <fill>
      <patternFill patternType="solid">
        <fgColor rgb="FFF3F3F3"/>
        <bgColor indexed="64"/>
      </patternFill>
    </fill>
    <fill>
      <patternFill patternType="solid">
        <fgColor rgb="FFF3F3F3"/>
        <bgColor rgb="FFFFFFFF"/>
      </patternFill>
    </fill>
    <fill>
      <patternFill patternType="solid">
        <fgColor rgb="FFD9D9D9"/>
        <bgColor rgb="FFF3F3F3"/>
      </patternFill>
    </fill>
    <fill>
      <patternFill patternType="solid">
        <fgColor rgb="FFD9D9D9"/>
        <bgColor indexed="64"/>
      </patternFill>
    </fill>
    <fill>
      <patternFill patternType="solid">
        <fgColor rgb="FFD9D9D9"/>
        <bgColor rgb="FFFFFFFF"/>
      </patternFill>
    </fill>
    <fill>
      <patternFill patternType="solid">
        <fgColor rgb="FFFFF9E6"/>
        <bgColor rgb="FFFFF2CC"/>
      </patternFill>
    </fill>
    <fill>
      <patternFill patternType="solid">
        <fgColor theme="7" tint="0.79998168889431442"/>
        <bgColor rgb="FFFFDFFB"/>
      </patternFill>
    </fill>
    <fill>
      <patternFill patternType="solid">
        <fgColor theme="7" tint="0.79998168889431442"/>
        <bgColor indexed="64"/>
      </patternFill>
    </fill>
    <fill>
      <patternFill patternType="solid">
        <fgColor rgb="FFD9D9D9"/>
        <bgColor rgb="FFCCCCCC"/>
      </patternFill>
    </fill>
    <fill>
      <patternFill patternType="solid">
        <fgColor theme="0"/>
        <bgColor rgb="FFD9D9D9"/>
      </patternFill>
    </fill>
    <fill>
      <patternFill patternType="solid">
        <fgColor theme="0"/>
        <bgColor rgb="FFFFFFFF"/>
      </patternFill>
    </fill>
    <fill>
      <patternFill patternType="solid">
        <fgColor rgb="FFF2F2F2"/>
        <bgColor indexed="64"/>
      </patternFill>
    </fill>
    <fill>
      <patternFill patternType="solid">
        <fgColor rgb="FFFFF9E6"/>
        <bgColor rgb="FFFFFFFF"/>
      </patternFill>
    </fill>
    <fill>
      <patternFill patternType="solid">
        <fgColor rgb="FFFFFF00"/>
        <bgColor indexed="64"/>
      </patternFill>
    </fill>
    <fill>
      <patternFill patternType="solid">
        <fgColor rgb="FF99CCFF"/>
        <bgColor indexed="64"/>
      </patternFill>
    </fill>
    <fill>
      <patternFill patternType="solid">
        <fgColor rgb="FFFFFFCC"/>
        <bgColor indexed="64"/>
      </patternFill>
    </fill>
    <fill>
      <patternFill patternType="solid">
        <fgColor rgb="FFD9D9D9"/>
        <bgColor rgb="FFFFF2CC"/>
      </patternFill>
    </fill>
    <fill>
      <patternFill patternType="solid">
        <fgColor rgb="FFFFF9E6"/>
        <bgColor rgb="FFF2F2F2"/>
      </patternFill>
    </fill>
    <fill>
      <patternFill patternType="solid">
        <fgColor theme="5" tint="0.79998168889431442"/>
        <bgColor indexed="64"/>
      </patternFill>
    </fill>
    <fill>
      <patternFill patternType="solid">
        <fgColor rgb="FFFCE5CD"/>
        <bgColor indexed="64"/>
      </patternFill>
    </fill>
    <fill>
      <patternFill patternType="solid">
        <fgColor rgb="FFA795B5"/>
        <bgColor rgb="FFFFFFFF"/>
      </patternFill>
    </fill>
    <fill>
      <patternFill patternType="solid">
        <fgColor rgb="FFA795B5"/>
        <bgColor rgb="FFF3F3F3"/>
      </patternFill>
    </fill>
    <fill>
      <patternFill patternType="solid">
        <fgColor rgb="FFA795B5"/>
        <bgColor rgb="FF434343"/>
      </patternFill>
    </fill>
    <fill>
      <patternFill patternType="solid">
        <fgColor rgb="FFA795B5"/>
        <bgColor indexed="64"/>
      </patternFill>
    </fill>
    <fill>
      <patternFill patternType="solid">
        <fgColor rgb="FFA795B5"/>
        <bgColor rgb="FFD9EAD3"/>
      </patternFill>
    </fill>
    <fill>
      <patternFill patternType="solid">
        <fgColor rgb="FFA795B5"/>
        <bgColor rgb="FFFFDFFB"/>
      </patternFill>
    </fill>
    <fill>
      <patternFill patternType="solid">
        <fgColor rgb="FFA795B5"/>
        <bgColor rgb="FFF4CCCC"/>
      </patternFill>
    </fill>
    <fill>
      <patternFill patternType="solid">
        <fgColor rgb="FFA795B5"/>
        <bgColor rgb="FFC9DAF8"/>
      </patternFill>
    </fill>
    <fill>
      <patternFill patternType="solid">
        <fgColor rgb="FFA795B5"/>
        <bgColor rgb="FFD9D2E9"/>
      </patternFill>
    </fill>
    <fill>
      <patternFill patternType="solid">
        <fgColor rgb="FFA795B5"/>
        <bgColor rgb="FFD9D9D9"/>
      </patternFill>
    </fill>
    <fill>
      <patternFill patternType="solid">
        <fgColor rgb="FF434343"/>
        <bgColor rgb="FFB7B7B7"/>
      </patternFill>
    </fill>
    <fill>
      <patternFill patternType="solid">
        <fgColor rgb="FFF2F2F2"/>
        <bgColor rgb="FF000000"/>
      </patternFill>
    </fill>
  </fills>
  <borders count="4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right style="thin">
        <color indexed="64"/>
      </right>
      <top/>
      <bottom style="thin">
        <color rgb="FF000000"/>
      </bottom>
      <diagonal/>
    </border>
    <border>
      <left/>
      <right/>
      <top style="thin">
        <color indexed="64"/>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diagonal/>
    </border>
    <border>
      <left/>
      <right/>
      <top style="medium">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diagonal/>
    </border>
    <border>
      <left/>
      <right/>
      <top style="medium">
        <color indexed="64"/>
      </top>
      <bottom style="thin">
        <color rgb="FF000000"/>
      </bottom>
      <diagonal/>
    </border>
    <border>
      <left/>
      <right style="medium">
        <color indexed="64"/>
      </right>
      <top/>
      <bottom style="thin">
        <color rgb="FF000000"/>
      </bottom>
      <diagonal/>
    </border>
    <border>
      <left/>
      <right style="thin">
        <color rgb="FF000000"/>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top/>
      <bottom style="medium">
        <color rgb="FF000000"/>
      </bottom>
      <diagonal/>
    </border>
    <border>
      <left/>
      <right/>
      <top style="medium">
        <color rgb="FF000000"/>
      </top>
      <bottom/>
      <diagonal/>
    </border>
    <border>
      <left style="medium">
        <color rgb="FF000000"/>
      </left>
      <right style="medium">
        <color indexed="64"/>
      </right>
      <top style="medium">
        <color indexed="64"/>
      </top>
      <bottom style="medium">
        <color rgb="FF000000"/>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
      <left style="thin">
        <color indexed="64"/>
      </left>
      <right style="thin">
        <color theme="6" tint="0.39997558519241921"/>
      </right>
      <top style="thin">
        <color indexed="64"/>
      </top>
      <bottom style="thin">
        <color theme="6" tint="0.39997558519241921"/>
      </bottom>
      <diagonal/>
    </border>
    <border>
      <left style="thin">
        <color theme="6" tint="0.39997558519241921"/>
      </left>
      <right style="thin">
        <color theme="6" tint="0.39997558519241921"/>
      </right>
      <top style="thin">
        <color indexed="64"/>
      </top>
      <bottom style="thin">
        <color theme="6" tint="0.39997558519241921"/>
      </bottom>
      <diagonal/>
    </border>
    <border>
      <left style="thin">
        <color theme="6" tint="0.39997558519241921"/>
      </left>
      <right style="thin">
        <color indexed="64"/>
      </right>
      <top style="thin">
        <color indexed="64"/>
      </top>
      <bottom style="thin">
        <color theme="6" tint="0.39997558519241921"/>
      </bottom>
      <diagonal/>
    </border>
    <border>
      <left style="thin">
        <color indexed="64"/>
      </left>
      <right style="thin">
        <color theme="6" tint="0.39997558519241921"/>
      </right>
      <top style="thin">
        <color theme="6" tint="0.39997558519241921"/>
      </top>
      <bottom style="thin">
        <color theme="6" tint="0.39997558519241921"/>
      </bottom>
      <diagonal/>
    </border>
    <border>
      <left style="thin">
        <color theme="6" tint="0.39997558519241921"/>
      </left>
      <right style="thin">
        <color indexed="64"/>
      </right>
      <top style="thin">
        <color theme="6" tint="0.39997558519241921"/>
      </top>
      <bottom style="thin">
        <color theme="6" tint="0.39997558519241921"/>
      </bottom>
      <diagonal/>
    </border>
    <border>
      <left style="thin">
        <color indexed="64"/>
      </left>
      <right style="thin">
        <color theme="6" tint="0.39997558519241921"/>
      </right>
      <top style="thin">
        <color theme="6" tint="0.39997558519241921"/>
      </top>
      <bottom style="thin">
        <color indexed="64"/>
      </bottom>
      <diagonal/>
    </border>
    <border>
      <left style="thin">
        <color theme="6" tint="0.39997558519241921"/>
      </left>
      <right style="thin">
        <color theme="6" tint="0.39997558519241921"/>
      </right>
      <top style="thin">
        <color theme="6" tint="0.39997558519241921"/>
      </top>
      <bottom style="thin">
        <color indexed="64"/>
      </bottom>
      <diagonal/>
    </border>
    <border>
      <left/>
      <right style="thin">
        <color indexed="64"/>
      </right>
      <top style="thin">
        <color theme="6" tint="0.39997558519241921"/>
      </top>
      <bottom style="thin">
        <color indexed="64"/>
      </bottom>
      <diagonal/>
    </border>
    <border>
      <left style="thin">
        <color theme="6" tint="0.39997558519241921"/>
      </left>
      <right/>
      <top style="thin">
        <color indexed="64"/>
      </top>
      <bottom style="thin">
        <color theme="6" tint="0.39997558519241921"/>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top style="thin">
        <color theme="6" tint="0.39997558519241921"/>
      </top>
      <bottom style="thin">
        <color indexed="64"/>
      </bottom>
      <diagonal/>
    </border>
    <border>
      <left style="thin">
        <color theme="6" tint="0.39997558519241921"/>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theme="6" tint="0.39997558519241921"/>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rgb="FF000000"/>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indexed="64"/>
      </top>
      <bottom style="thin">
        <color rgb="FF000000"/>
      </bottom>
      <diagonal/>
    </border>
    <border>
      <left/>
      <right/>
      <top style="thin">
        <color indexed="64"/>
      </top>
      <bottom style="medium">
        <color indexed="64"/>
      </bottom>
      <diagonal/>
    </border>
    <border>
      <left style="medium">
        <color rgb="FF000000"/>
      </left>
      <right/>
      <top/>
      <bottom style="thin">
        <color rgb="FF000000"/>
      </bottom>
      <diagonal/>
    </border>
    <border>
      <left style="thin">
        <color rgb="FF000000"/>
      </left>
      <right style="thin">
        <color rgb="FF000000"/>
      </right>
      <top/>
      <bottom/>
      <diagonal/>
    </border>
    <border>
      <left style="medium">
        <color rgb="FF000000"/>
      </left>
      <right/>
      <top style="medium">
        <color indexed="64"/>
      </top>
      <bottom style="medium">
        <color indexed="64"/>
      </bottom>
      <diagonal/>
    </border>
    <border>
      <left/>
      <right/>
      <top style="medium">
        <color rgb="FF000000"/>
      </top>
      <bottom style="medium">
        <color indexed="64"/>
      </bottom>
      <diagonal/>
    </border>
    <border>
      <left/>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style="thin">
        <color theme="6" tint="0.39997558519241921"/>
      </left>
      <right/>
      <top/>
      <bottom style="thin">
        <color indexed="64"/>
      </bottom>
      <diagonal/>
    </border>
    <border>
      <left/>
      <right style="thin">
        <color rgb="FF000000"/>
      </right>
      <top/>
      <bottom/>
      <diagonal/>
    </border>
    <border>
      <left/>
      <right style="thin">
        <color rgb="FF000000"/>
      </right>
      <top/>
      <bottom style="thin">
        <color rgb="FF000000"/>
      </bottom>
      <diagonal/>
    </border>
    <border>
      <left style="medium">
        <color rgb="FF000000"/>
      </left>
      <right style="medium">
        <color indexed="64"/>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right/>
      <top style="thin">
        <color theme="6" tint="0.39997558519241921"/>
      </top>
      <bottom style="thin">
        <color indexed="64"/>
      </bottom>
      <diagonal/>
    </border>
    <border>
      <left/>
      <right style="thin">
        <color indexed="64"/>
      </right>
      <top style="thin">
        <color theme="2" tint="-9.9978637043366805E-2"/>
      </top>
      <bottom style="thin">
        <color theme="6" tint="0.39997558519241921"/>
      </bottom>
      <diagonal/>
    </border>
    <border>
      <left/>
      <right/>
      <top style="thin">
        <color theme="2" tint="-9.9978637043366805E-2"/>
      </top>
      <bottom style="thin">
        <color theme="6" tint="0.39997558519241921"/>
      </bottom>
      <diagonal/>
    </border>
    <border>
      <left/>
      <right/>
      <top style="thin">
        <color indexed="64"/>
      </top>
      <bottom style="thin">
        <color theme="2" tint="-9.9978637043366805E-2"/>
      </bottom>
      <diagonal/>
    </border>
    <border>
      <left/>
      <right style="thin">
        <color indexed="64"/>
      </right>
      <top style="thin">
        <color indexed="64"/>
      </top>
      <bottom style="thin">
        <color theme="2" tint="-9.9978637043366805E-2"/>
      </bottom>
      <diagonal/>
    </border>
    <border>
      <left/>
      <right style="thin">
        <color theme="2" tint="-9.9978637043366805E-2"/>
      </right>
      <top style="thin">
        <color indexed="64"/>
      </top>
      <bottom style="thin">
        <color indexed="64"/>
      </bottom>
      <diagonal/>
    </border>
    <border>
      <left style="thin">
        <color theme="2" tint="-9.9978637043366805E-2"/>
      </left>
      <right/>
      <top style="thin">
        <color indexed="64"/>
      </top>
      <bottom style="thin">
        <color indexed="64"/>
      </bottom>
      <diagonal/>
    </border>
    <border>
      <left style="thin">
        <color theme="2" tint="-9.9978637043366805E-2"/>
      </left>
      <right/>
      <top style="thin">
        <color indexed="64"/>
      </top>
      <bottom style="thin">
        <color theme="2" tint="-9.9978637043366805E-2"/>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thin">
        <color indexed="64"/>
      </left>
      <right/>
      <top style="thin">
        <color indexed="64"/>
      </top>
      <bottom style="thin">
        <color theme="6"/>
      </bottom>
      <diagonal/>
    </border>
    <border>
      <left style="thin">
        <color indexed="64"/>
      </left>
      <right/>
      <top style="thin">
        <color theme="6"/>
      </top>
      <bottom style="thin">
        <color theme="6"/>
      </bottom>
      <diagonal/>
    </border>
    <border>
      <left style="thin">
        <color indexed="64"/>
      </left>
      <right/>
      <top style="thin">
        <color theme="6"/>
      </top>
      <bottom style="thin">
        <color indexed="64"/>
      </bottom>
      <diagonal/>
    </border>
    <border>
      <left/>
      <right style="thin">
        <color indexed="64"/>
      </right>
      <top style="thin">
        <color theme="6"/>
      </top>
      <bottom style="thin">
        <color indexed="64"/>
      </bottom>
      <diagonal/>
    </border>
    <border>
      <left/>
      <right/>
      <top style="thin">
        <color theme="6"/>
      </top>
      <bottom style="thin">
        <color indexed="64"/>
      </bottom>
      <diagonal/>
    </border>
    <border>
      <left/>
      <right style="thin">
        <color indexed="64"/>
      </right>
      <top/>
      <bottom style="thin">
        <color theme="6"/>
      </bottom>
      <diagonal/>
    </border>
    <border>
      <left/>
      <right/>
      <top/>
      <bottom style="thin">
        <color theme="6"/>
      </bottom>
      <diagonal/>
    </border>
    <border>
      <left/>
      <right style="thin">
        <color indexed="64"/>
      </right>
      <top style="thin">
        <color theme="6"/>
      </top>
      <bottom style="thin">
        <color theme="6"/>
      </bottom>
      <diagonal/>
    </border>
    <border>
      <left/>
      <right/>
      <top style="thin">
        <color theme="6"/>
      </top>
      <bottom style="thin">
        <color theme="6"/>
      </bottom>
      <diagonal/>
    </border>
    <border>
      <left/>
      <right/>
      <top style="thin">
        <color indexed="64"/>
      </top>
      <bottom style="thin">
        <color theme="6"/>
      </bottom>
      <diagonal/>
    </border>
    <border>
      <left/>
      <right style="thin">
        <color indexed="64"/>
      </right>
      <top style="thin">
        <color indexed="64"/>
      </top>
      <bottom style="thin">
        <color theme="6"/>
      </bottom>
      <diagonal/>
    </border>
    <border>
      <left style="thin">
        <color indexed="64"/>
      </left>
      <right style="thin">
        <color theme="6"/>
      </right>
      <top style="thin">
        <color indexed="64"/>
      </top>
      <bottom style="thin">
        <color theme="6"/>
      </bottom>
      <diagonal/>
    </border>
    <border>
      <left style="thin">
        <color indexed="64"/>
      </left>
      <right style="thin">
        <color theme="6"/>
      </right>
      <top/>
      <bottom/>
      <diagonal/>
    </border>
    <border>
      <left style="thin">
        <color indexed="64"/>
      </left>
      <right style="thin">
        <color theme="6"/>
      </right>
      <top style="thin">
        <color theme="6"/>
      </top>
      <bottom/>
      <diagonal/>
    </border>
    <border>
      <left style="thin">
        <color indexed="64"/>
      </left>
      <right style="thin">
        <color theme="6"/>
      </right>
      <top style="thin">
        <color theme="6"/>
      </top>
      <bottom style="thin">
        <color theme="6"/>
      </bottom>
      <diagonal/>
    </border>
    <border>
      <left style="thin">
        <color indexed="64"/>
      </left>
      <right style="thin">
        <color theme="6"/>
      </right>
      <top style="thin">
        <color theme="6"/>
      </top>
      <bottom style="thin">
        <color indexed="64"/>
      </bottom>
      <diagonal/>
    </border>
    <border>
      <left style="thin">
        <color indexed="64"/>
      </left>
      <right style="thin">
        <color theme="6"/>
      </right>
      <top/>
      <bottom style="thin">
        <color indexed="64"/>
      </bottom>
      <diagonal/>
    </border>
    <border>
      <left style="thin">
        <color theme="6"/>
      </left>
      <right/>
      <top style="thin">
        <color indexed="64"/>
      </top>
      <bottom style="thin">
        <color theme="6"/>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style="thin">
        <color indexed="64"/>
      </bottom>
      <diagonal/>
    </border>
    <border>
      <left/>
      <right style="thin">
        <color theme="6"/>
      </right>
      <top style="thin">
        <color indexed="64"/>
      </top>
      <bottom style="thin">
        <color theme="6"/>
      </bottom>
      <diagonal/>
    </border>
    <border>
      <left style="thin">
        <color theme="6"/>
      </left>
      <right/>
      <top style="thin">
        <color theme="6"/>
      </top>
      <bottom style="thin">
        <color theme="6"/>
      </bottom>
      <diagonal/>
    </border>
    <border>
      <left style="thin">
        <color indexed="64"/>
      </left>
      <right style="thin">
        <color theme="6"/>
      </right>
      <top style="thin">
        <color indexed="64"/>
      </top>
      <bottom/>
      <diagonal/>
    </border>
    <border>
      <left style="thin">
        <color theme="6" tint="0.59999389629810485"/>
      </left>
      <right/>
      <top style="thin">
        <color theme="6"/>
      </top>
      <bottom style="thin">
        <color theme="6"/>
      </bottom>
      <diagonal/>
    </border>
    <border>
      <left/>
      <right style="thin">
        <color theme="6" tint="0.59999389629810485"/>
      </right>
      <top style="thin">
        <color theme="6"/>
      </top>
      <bottom style="thin">
        <color theme="6"/>
      </bottom>
      <diagonal/>
    </border>
    <border>
      <left style="medium">
        <color rgb="FF000000"/>
      </left>
      <right/>
      <top/>
      <bottom style="thin">
        <color indexed="64"/>
      </bottom>
      <diagonal/>
    </border>
    <border>
      <left style="medium">
        <color indexed="64"/>
      </left>
      <right/>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bottom style="medium">
        <color rgb="FF000000"/>
      </bottom>
      <diagonal/>
    </border>
    <border>
      <left style="thin">
        <color indexed="64"/>
      </left>
      <right/>
      <top/>
      <bottom style="medium">
        <color rgb="FF000000"/>
      </bottom>
      <diagonal/>
    </border>
    <border>
      <left style="thin">
        <color theme="6"/>
      </left>
      <right/>
      <top style="thin">
        <color indexed="64"/>
      </top>
      <bottom style="thin">
        <color rgb="FF000000"/>
      </bottom>
      <diagonal/>
    </border>
    <border>
      <left style="thin">
        <color theme="6"/>
      </left>
      <right/>
      <top/>
      <bottom style="thin">
        <color rgb="FF000000"/>
      </bottom>
      <diagonal/>
    </border>
    <border>
      <left/>
      <right style="thin">
        <color indexed="64"/>
      </right>
      <top style="thin">
        <color indexed="64"/>
      </top>
      <bottom style="thin">
        <color rgb="FF000000"/>
      </bottom>
      <diagonal/>
    </border>
    <border>
      <left style="thin">
        <color indexed="64"/>
      </left>
      <right style="thin">
        <color theme="6"/>
      </right>
      <top/>
      <bottom style="thin">
        <color rgb="FF000000"/>
      </bottom>
      <diagonal/>
    </border>
    <border>
      <left style="thin">
        <color theme="6"/>
      </left>
      <right/>
      <top style="thin">
        <color theme="6"/>
      </top>
      <bottom style="thin">
        <color rgb="FF000000"/>
      </bottom>
      <diagonal/>
    </border>
    <border>
      <left/>
      <right/>
      <top style="thin">
        <color theme="6"/>
      </top>
      <bottom style="thin">
        <color rgb="FF000000"/>
      </bottom>
      <diagonal/>
    </border>
    <border>
      <left/>
      <right style="thin">
        <color indexed="64"/>
      </right>
      <top style="thin">
        <color theme="6"/>
      </top>
      <bottom style="thin">
        <color rgb="FF000000"/>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theme="6"/>
      </left>
      <right style="thin">
        <color theme="6"/>
      </right>
      <top/>
      <bottom style="thin">
        <color rgb="FF000000"/>
      </bottom>
      <diagonal/>
    </border>
    <border>
      <left/>
      <right/>
      <top/>
      <bottom style="thin">
        <color rgb="FFA5A5A5"/>
      </bottom>
      <diagonal/>
    </border>
    <border>
      <left style="thin">
        <color rgb="FFA5A5A5"/>
      </left>
      <right/>
      <top/>
      <bottom style="thin">
        <color rgb="FFA5A5A5"/>
      </bottom>
      <diagonal/>
    </border>
    <border>
      <left/>
      <right style="thin">
        <color rgb="FFA5A5A5"/>
      </right>
      <top/>
      <bottom style="thin">
        <color rgb="FFA5A5A5"/>
      </bottom>
      <diagonal/>
    </border>
    <border>
      <left/>
      <right style="thin">
        <color rgb="FF000000"/>
      </right>
      <top style="thin">
        <color rgb="FF000000"/>
      </top>
      <bottom style="thin">
        <color theme="0" tint="-0.499984740745262"/>
      </bottom>
      <diagonal/>
    </border>
    <border>
      <left style="thin">
        <color theme="6"/>
      </left>
      <right style="thin">
        <color theme="6"/>
      </right>
      <top style="thin">
        <color theme="0" tint="-0.499984740745262"/>
      </top>
      <bottom style="thin">
        <color theme="6"/>
      </bottom>
      <diagonal/>
    </border>
    <border>
      <left style="thin">
        <color theme="6"/>
      </left>
      <right style="thin">
        <color theme="6"/>
      </right>
      <top style="thin">
        <color theme="6"/>
      </top>
      <bottom/>
      <diagonal/>
    </border>
    <border>
      <left/>
      <right/>
      <top style="thin">
        <color rgb="FF000000"/>
      </top>
      <bottom style="thin">
        <color theme="0" tint="-0.499984740745262"/>
      </bottom>
      <diagonal/>
    </border>
    <border>
      <left style="thin">
        <color theme="6"/>
      </left>
      <right/>
      <top style="thin">
        <color rgb="FF000000"/>
      </top>
      <bottom style="thin">
        <color theme="0" tint="-0.499984740745262"/>
      </bottom>
      <diagonal/>
    </border>
    <border>
      <left/>
      <right style="thin">
        <color theme="6"/>
      </right>
      <top style="thin">
        <color rgb="FF000000"/>
      </top>
      <bottom style="thin">
        <color theme="0" tint="-0.499984740745262"/>
      </bottom>
      <diagonal/>
    </border>
    <border>
      <left/>
      <right style="thin">
        <color theme="0" tint="-0.499984740745262"/>
      </right>
      <top style="thin">
        <color rgb="FF000000"/>
      </top>
      <bottom style="thin">
        <color theme="0" tint="-0.499984740745262"/>
      </bottom>
      <diagonal/>
    </border>
    <border>
      <left/>
      <right style="thin">
        <color theme="0" tint="-0.499984740745262"/>
      </right>
      <top/>
      <bottom style="thin">
        <color rgb="FF000000"/>
      </bottom>
      <diagonal/>
    </border>
    <border>
      <left style="thin">
        <color rgb="FF000000"/>
      </left>
      <right style="thin">
        <color theme="6"/>
      </right>
      <top style="thin">
        <color rgb="FF000000"/>
      </top>
      <bottom style="thin">
        <color theme="0" tint="-0.499984740745262"/>
      </bottom>
      <diagonal/>
    </border>
    <border>
      <left style="thin">
        <color rgb="FFA5A5A5"/>
      </left>
      <right/>
      <top/>
      <bottom style="thin">
        <color indexed="64"/>
      </bottom>
      <diagonal/>
    </border>
    <border>
      <left style="thin">
        <color indexed="64"/>
      </left>
      <right/>
      <top/>
      <bottom style="thin">
        <color rgb="FFA5A5A5"/>
      </bottom>
      <diagonal/>
    </border>
    <border>
      <left style="thin">
        <color rgb="FFA5A5A5"/>
      </left>
      <right/>
      <top/>
      <bottom/>
      <diagonal/>
    </border>
    <border>
      <left/>
      <right style="thin">
        <color rgb="FFA5A5A5"/>
      </right>
      <top/>
      <bottom/>
      <diagonal/>
    </border>
    <border>
      <left/>
      <right style="thin">
        <color rgb="FFA5A5A5"/>
      </right>
      <top/>
      <bottom style="thin">
        <color indexed="64"/>
      </bottom>
      <diagonal/>
    </border>
    <border>
      <left style="thin">
        <color indexed="64"/>
      </left>
      <right/>
      <top style="thin">
        <color indexed="64"/>
      </top>
      <bottom style="thin">
        <color rgb="FFA5A5A5"/>
      </bottom>
      <diagonal/>
    </border>
    <border>
      <left style="thin">
        <color rgb="FFA5A5A5"/>
      </left>
      <right/>
      <top style="thin">
        <color indexed="64"/>
      </top>
      <bottom style="thin">
        <color rgb="FFA5A5A5"/>
      </bottom>
      <diagonal/>
    </border>
    <border>
      <left/>
      <right/>
      <top style="thin">
        <color indexed="64"/>
      </top>
      <bottom style="thin">
        <color rgb="FFA5A5A5"/>
      </bottom>
      <diagonal/>
    </border>
    <border>
      <left/>
      <right style="thin">
        <color rgb="FFA5A5A5"/>
      </right>
      <top style="thin">
        <color indexed="64"/>
      </top>
      <bottom style="thin">
        <color rgb="FFA5A5A5"/>
      </bottom>
      <diagonal/>
    </border>
    <border>
      <left/>
      <right style="thin">
        <color indexed="64"/>
      </right>
      <top style="thin">
        <color indexed="64"/>
      </top>
      <bottom style="thin">
        <color rgb="FFA5A5A5"/>
      </bottom>
      <diagonal/>
    </border>
    <border>
      <left/>
      <right style="thin">
        <color indexed="64"/>
      </right>
      <top style="thin">
        <color rgb="FFA5A5A5"/>
      </top>
      <bottom style="thin">
        <color rgb="FFA5A5A5"/>
      </bottom>
      <diagonal/>
    </border>
    <border>
      <left style="thin">
        <color indexed="64"/>
      </left>
      <right style="thin">
        <color rgb="FFA5A5A5"/>
      </right>
      <top style="thin">
        <color rgb="FFA5A5A5"/>
      </top>
      <bottom/>
      <diagonal/>
    </border>
    <border>
      <left style="thin">
        <color indexed="64"/>
      </left>
      <right style="thin">
        <color rgb="FFA5A5A5"/>
      </right>
      <top/>
      <bottom style="thin">
        <color indexed="64"/>
      </bottom>
      <diagonal/>
    </border>
    <border>
      <left/>
      <right/>
      <top style="thin">
        <color rgb="FFA5A5A5"/>
      </top>
      <bottom style="thin">
        <color indexed="64"/>
      </bottom>
      <diagonal/>
    </border>
    <border>
      <left style="thin">
        <color rgb="FFA5A5A5"/>
      </left>
      <right/>
      <top style="thin">
        <color rgb="FFA5A5A5"/>
      </top>
      <bottom style="thin">
        <color indexed="64"/>
      </bottom>
      <diagonal/>
    </border>
    <border>
      <left style="thin">
        <color rgb="FFA5A5A5"/>
      </left>
      <right/>
      <top style="thin">
        <color rgb="FFA5A5A5"/>
      </top>
      <bottom/>
      <diagonal/>
    </border>
    <border>
      <left/>
      <right/>
      <top style="thin">
        <color rgb="FFA5A5A5"/>
      </top>
      <bottom/>
      <diagonal/>
    </border>
    <border>
      <left/>
      <right style="thin">
        <color rgb="FFA5A5A5"/>
      </right>
      <top style="thin">
        <color rgb="FFA5A5A5"/>
      </top>
      <bottom/>
      <diagonal/>
    </border>
    <border>
      <left style="thin">
        <color indexed="64"/>
      </left>
      <right style="thin">
        <color rgb="FFA5A5A5"/>
      </right>
      <top/>
      <bottom/>
      <diagonal/>
    </border>
    <border>
      <left/>
      <right style="thin">
        <color indexed="64"/>
      </right>
      <top style="thin">
        <color rgb="FFA5A5A5"/>
      </top>
      <bottom style="thin">
        <color indexed="64"/>
      </bottom>
      <diagonal/>
    </border>
    <border>
      <left/>
      <right style="thin">
        <color rgb="FF000000"/>
      </right>
      <top style="medium">
        <color rgb="FF000000"/>
      </top>
      <bottom style="thin">
        <color rgb="FF000000"/>
      </bottom>
      <diagonal/>
    </border>
    <border>
      <left/>
      <right style="thin">
        <color rgb="FF000000"/>
      </right>
      <top style="medium">
        <color rgb="FF000000"/>
      </top>
      <bottom/>
      <diagonal/>
    </border>
    <border>
      <left/>
      <right/>
      <top/>
      <bottom style="thin">
        <color rgb="FF999999"/>
      </bottom>
      <diagonal/>
    </border>
    <border>
      <left/>
      <right style="thin">
        <color rgb="FF000000"/>
      </right>
      <top/>
      <bottom style="thin">
        <color rgb="FF999999"/>
      </bottom>
      <diagonal/>
    </border>
    <border>
      <left/>
      <right/>
      <top style="thin">
        <color rgb="FF999999"/>
      </top>
      <bottom style="thin">
        <color rgb="FF999999"/>
      </bottom>
      <diagonal/>
    </border>
    <border>
      <left/>
      <right style="thin">
        <color rgb="FF000000"/>
      </right>
      <top style="thin">
        <color rgb="FF999999"/>
      </top>
      <bottom style="thin">
        <color rgb="FF999999"/>
      </bottom>
      <diagonal/>
    </border>
    <border>
      <left style="medium">
        <color rgb="FF000000"/>
      </left>
      <right/>
      <top/>
      <bottom style="thin">
        <color rgb="FF999999"/>
      </bottom>
      <diagonal/>
    </border>
    <border>
      <left style="thin">
        <color rgb="FF000000"/>
      </left>
      <right/>
      <top style="thin">
        <color rgb="FF000000"/>
      </top>
      <bottom style="thin">
        <color rgb="FF999999"/>
      </bottom>
      <diagonal/>
    </border>
    <border>
      <left/>
      <right style="thin">
        <color rgb="FF000000"/>
      </right>
      <top style="thin">
        <color rgb="FF000000"/>
      </top>
      <bottom style="thin">
        <color rgb="FF999999"/>
      </bottom>
      <diagonal/>
    </border>
    <border>
      <left style="medium">
        <color rgb="FF000000"/>
      </left>
      <right style="thin">
        <color rgb="FF000000"/>
      </right>
      <top/>
      <bottom/>
      <diagonal/>
    </border>
    <border>
      <left style="thin">
        <color rgb="FF000000"/>
      </left>
      <right/>
      <top style="thin">
        <color rgb="FF999999"/>
      </top>
      <bottom style="thin">
        <color rgb="FF999999"/>
      </bottom>
      <diagonal/>
    </border>
    <border>
      <left style="thin">
        <color rgb="FF000000"/>
      </left>
      <right style="thin">
        <color rgb="FF000000"/>
      </right>
      <top/>
      <bottom style="thin">
        <color indexed="64"/>
      </bottom>
      <diagonal/>
    </border>
    <border>
      <left style="thin">
        <color rgb="FF000000"/>
      </left>
      <right/>
      <top style="medium">
        <color rgb="FF000000"/>
      </top>
      <bottom style="thin">
        <color rgb="FF999999"/>
      </bottom>
      <diagonal/>
    </border>
    <border>
      <left/>
      <right style="thin">
        <color indexed="64"/>
      </right>
      <top style="thin">
        <color rgb="FF999999"/>
      </top>
      <bottom style="thin">
        <color rgb="FF999999"/>
      </bottom>
      <diagonal/>
    </border>
    <border>
      <left/>
      <right style="thin">
        <color rgb="FF000000"/>
      </right>
      <top style="medium">
        <color rgb="FF000000"/>
      </top>
      <bottom style="thin">
        <color rgb="FF999999"/>
      </bottom>
      <diagonal/>
    </border>
    <border>
      <left style="medium">
        <color indexed="64"/>
      </left>
      <right style="medium">
        <color indexed="64"/>
      </right>
      <top/>
      <bottom style="thin">
        <color rgb="FFB7B7B7"/>
      </bottom>
      <diagonal/>
    </border>
    <border>
      <left style="medium">
        <color indexed="64"/>
      </left>
      <right style="medium">
        <color indexed="64"/>
      </right>
      <top style="thin">
        <color rgb="FFB7B7B7"/>
      </top>
      <bottom style="thin">
        <color rgb="FFB7B7B7"/>
      </bottom>
      <diagonal/>
    </border>
    <border>
      <left style="medium">
        <color indexed="64"/>
      </left>
      <right style="medium">
        <color indexed="64"/>
      </right>
      <top style="thin">
        <color rgb="FFB7B7B7"/>
      </top>
      <bottom/>
      <diagonal/>
    </border>
    <border>
      <left style="medium">
        <color indexed="64"/>
      </left>
      <right style="medium">
        <color indexed="64"/>
      </right>
      <top style="thin">
        <color rgb="FF999999"/>
      </top>
      <bottom style="thin">
        <color rgb="FFB7B7B7"/>
      </bottom>
      <diagonal/>
    </border>
    <border>
      <left/>
      <right style="thin">
        <color rgb="FF000000"/>
      </right>
      <top style="medium">
        <color indexed="64"/>
      </top>
      <bottom style="thin">
        <color rgb="FF999999"/>
      </bottom>
      <diagonal/>
    </border>
    <border>
      <left style="medium">
        <color indexed="64"/>
      </left>
      <right/>
      <top style="thin">
        <color rgb="FFB7B7B7"/>
      </top>
      <bottom style="thin">
        <color rgb="FFB7B7B7"/>
      </bottom>
      <diagonal/>
    </border>
    <border>
      <left style="medium">
        <color indexed="64"/>
      </left>
      <right/>
      <top style="thin">
        <color rgb="FFB7B7B7"/>
      </top>
      <bottom style="medium">
        <color indexed="64"/>
      </bottom>
      <diagonal/>
    </border>
    <border>
      <left style="medium">
        <color rgb="FF000000"/>
      </left>
      <right/>
      <top/>
      <bottom style="medium">
        <color indexed="64"/>
      </bottom>
      <diagonal/>
    </border>
    <border>
      <left style="thin">
        <color rgb="FF000000"/>
      </left>
      <right/>
      <top style="thin">
        <color rgb="FF999999"/>
      </top>
      <bottom style="medium">
        <color indexed="64"/>
      </bottom>
      <diagonal/>
    </border>
    <border>
      <left/>
      <right style="thin">
        <color indexed="64"/>
      </right>
      <top style="thin">
        <color rgb="FF999999"/>
      </top>
      <bottom style="medium">
        <color indexed="64"/>
      </bottom>
      <diagonal/>
    </border>
    <border>
      <left/>
      <right style="thin">
        <color rgb="FF000000"/>
      </right>
      <top style="thin">
        <color rgb="FF999999"/>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thin">
        <color indexed="64"/>
      </right>
      <top style="medium">
        <color indexed="64"/>
      </top>
      <bottom style="medium">
        <color rgb="FF000000"/>
      </bottom>
      <diagonal/>
    </border>
    <border>
      <left style="medium">
        <color indexed="64"/>
      </left>
      <right/>
      <top/>
      <bottom style="thin">
        <color rgb="FFB7B7B7"/>
      </bottom>
      <diagonal/>
    </border>
    <border>
      <left/>
      <right style="medium">
        <color indexed="64"/>
      </right>
      <top/>
      <bottom style="thin">
        <color rgb="FF999999"/>
      </bottom>
      <diagonal/>
    </border>
    <border>
      <left/>
      <right style="thin">
        <color indexed="64"/>
      </right>
      <top/>
      <bottom style="thin">
        <color rgb="FF999999"/>
      </bottom>
      <diagonal/>
    </border>
    <border>
      <left style="thin">
        <color rgb="FF000000"/>
      </left>
      <right style="thin">
        <color indexed="64"/>
      </right>
      <top/>
      <bottom style="medium">
        <color indexed="64"/>
      </bottom>
      <diagonal/>
    </border>
    <border>
      <left style="medium">
        <color rgb="FF000000"/>
      </left>
      <right/>
      <top style="thin">
        <color rgb="FF999999"/>
      </top>
      <bottom style="medium">
        <color indexed="64"/>
      </bottom>
      <diagonal/>
    </border>
    <border>
      <left/>
      <right style="thin">
        <color rgb="FF000000"/>
      </right>
      <top style="medium">
        <color indexed="64"/>
      </top>
      <bottom style="medium">
        <color indexed="64"/>
      </bottom>
      <diagonal/>
    </border>
    <border>
      <left style="thin">
        <color rgb="FF000000"/>
      </left>
      <right/>
      <top/>
      <bottom style="thin">
        <color rgb="FF999999"/>
      </bottom>
      <diagonal/>
    </border>
    <border>
      <left style="thin">
        <color rgb="FF000000"/>
      </left>
      <right/>
      <top style="thin">
        <color indexed="64"/>
      </top>
      <bottom style="thin">
        <color rgb="FF999999"/>
      </bottom>
      <diagonal/>
    </border>
    <border>
      <left/>
      <right style="thin">
        <color rgb="FF000000"/>
      </right>
      <top style="thin">
        <color indexed="64"/>
      </top>
      <bottom style="thin">
        <color rgb="FF999999"/>
      </bottom>
      <diagonal/>
    </border>
    <border>
      <left/>
      <right/>
      <top/>
      <bottom style="thin">
        <color theme="0" tint="-0.499984740745262"/>
      </bottom>
      <diagonal/>
    </border>
    <border>
      <left style="thin">
        <color rgb="FF000000"/>
      </left>
      <right style="thin">
        <color rgb="FF000000"/>
      </right>
      <top style="thin">
        <color rgb="FF999999"/>
      </top>
      <bottom style="thin">
        <color theme="0" tint="-0.499984740745262"/>
      </bottom>
      <diagonal/>
    </border>
    <border>
      <left/>
      <right style="thin">
        <color rgb="FF000000"/>
      </right>
      <top style="thin">
        <color rgb="FF999999"/>
      </top>
      <bottom style="thin">
        <color theme="0" tint="-0.499984740745262"/>
      </bottom>
      <diagonal/>
    </border>
    <border>
      <left/>
      <right style="thin">
        <color indexed="64"/>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rgb="FF000000"/>
      </left>
      <right style="thin">
        <color indexed="64"/>
      </right>
      <top style="thin">
        <color theme="0" tint="-0.499984740745262"/>
      </top>
      <bottom style="thin">
        <color theme="0" tint="-0.499984740745262"/>
      </bottom>
      <diagonal/>
    </border>
    <border>
      <left style="thin">
        <color rgb="FF000000"/>
      </left>
      <right/>
      <top style="thin">
        <color theme="0" tint="-0.499984740745262"/>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rgb="FF000000"/>
      </left>
      <right/>
      <top style="thin">
        <color rgb="FF999999"/>
      </top>
      <bottom/>
      <diagonal/>
    </border>
    <border>
      <left/>
      <right style="thin">
        <color rgb="FF000000"/>
      </right>
      <top style="thin">
        <color rgb="FF999999"/>
      </top>
      <bottom/>
      <diagonal/>
    </border>
    <border>
      <left style="thin">
        <color rgb="FF000000"/>
      </left>
      <right style="thin">
        <color rgb="FF000000"/>
      </right>
      <top style="thin">
        <color rgb="FF999999"/>
      </top>
      <bottom/>
      <diagonal/>
    </border>
    <border>
      <left/>
      <right style="thin">
        <color rgb="FF000000"/>
      </right>
      <top style="medium">
        <color indexed="64"/>
      </top>
      <bottom/>
      <diagonal/>
    </border>
    <border>
      <left/>
      <right style="thin">
        <color rgb="FF000000"/>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rgb="FF999999"/>
      </bottom>
      <diagonal/>
    </border>
    <border>
      <left style="thin">
        <color indexed="64"/>
      </left>
      <right style="thin">
        <color rgb="FF000000"/>
      </right>
      <top style="medium">
        <color indexed="64"/>
      </top>
      <bottom style="thin">
        <color indexed="64"/>
      </bottom>
      <diagonal/>
    </border>
    <border>
      <left style="thin">
        <color indexed="64"/>
      </left>
      <right style="thin">
        <color rgb="FF000000"/>
      </right>
      <top/>
      <bottom style="thin">
        <color rgb="FF999999"/>
      </bottom>
      <diagonal/>
    </border>
    <border>
      <left style="thin">
        <color indexed="64"/>
      </left>
      <right style="thin">
        <color rgb="FF000000"/>
      </right>
      <top/>
      <bottom style="medium">
        <color indexed="64"/>
      </bottom>
      <diagonal/>
    </border>
    <border>
      <left/>
      <right/>
      <top style="thin">
        <color rgb="FF999999"/>
      </top>
      <bottom style="medium">
        <color indexed="64"/>
      </bottom>
      <diagonal/>
    </border>
    <border>
      <left style="thin">
        <color indexed="64"/>
      </left>
      <right/>
      <top style="medium">
        <color indexed="64"/>
      </top>
      <bottom style="medium">
        <color rgb="FF000000"/>
      </bottom>
      <diagonal/>
    </border>
    <border>
      <left style="thin">
        <color indexed="64"/>
      </left>
      <right/>
      <top style="medium">
        <color rgb="FF000000"/>
      </top>
      <bottom style="thin">
        <color rgb="FF999999"/>
      </bottom>
      <diagonal/>
    </border>
    <border>
      <left style="thin">
        <color indexed="64"/>
      </left>
      <right/>
      <top style="thin">
        <color rgb="FF999999"/>
      </top>
      <bottom style="thin">
        <color rgb="FF999999"/>
      </bottom>
      <diagonal/>
    </border>
    <border>
      <left style="thin">
        <color indexed="64"/>
      </left>
      <right/>
      <top style="thin">
        <color rgb="FF999999"/>
      </top>
      <bottom style="medium">
        <color indexed="64"/>
      </bottom>
      <diagonal/>
    </border>
    <border>
      <left style="thin">
        <color indexed="64"/>
      </left>
      <right/>
      <top/>
      <bottom style="medium">
        <color indexed="64"/>
      </bottom>
      <diagonal/>
    </border>
    <border>
      <left style="thin">
        <color rgb="FF000000"/>
      </left>
      <right/>
      <top style="medium">
        <color rgb="FF000000"/>
      </top>
      <bottom style="thin">
        <color theme="0" tint="-0.499984740745262"/>
      </bottom>
      <diagonal/>
    </border>
    <border>
      <left style="thin">
        <color rgb="FF000000"/>
      </left>
      <right style="thin">
        <color rgb="FF000000"/>
      </right>
      <top style="medium">
        <color rgb="FF000000"/>
      </top>
      <bottom style="thin">
        <color theme="0" tint="-0.499984740745262"/>
      </bottom>
      <diagonal/>
    </border>
    <border>
      <left/>
      <right style="thin">
        <color rgb="FF000000"/>
      </right>
      <top style="medium">
        <color rgb="FF000000"/>
      </top>
      <bottom style="thin">
        <color theme="0" tint="-0.499984740745262"/>
      </bottom>
      <diagonal/>
    </border>
    <border>
      <left style="thin">
        <color rgb="FF000000"/>
      </left>
      <right style="thin">
        <color rgb="FF000000"/>
      </right>
      <top style="thin">
        <color theme="0" tint="-0.499984740745262"/>
      </top>
      <bottom style="thin">
        <color theme="0" tint="-0.499984740745262"/>
      </bottom>
      <diagonal/>
    </border>
    <border>
      <left style="thin">
        <color rgb="FF000000"/>
      </left>
      <right style="thin">
        <color indexed="64"/>
      </right>
      <top style="medium">
        <color rgb="FF000000"/>
      </top>
      <bottom style="thin">
        <color theme="0" tint="-0.499984740745262"/>
      </bottom>
      <diagonal/>
    </border>
    <border>
      <left style="thin">
        <color rgb="FF000000"/>
      </left>
      <right style="thin">
        <color rgb="FF000000"/>
      </right>
      <top/>
      <bottom style="thin">
        <color theme="0" tint="-0.499984740745262"/>
      </bottom>
      <diagonal/>
    </border>
    <border>
      <left style="thin">
        <color rgb="FF000000"/>
      </left>
      <right style="thin">
        <color indexed="64"/>
      </right>
      <top style="thin">
        <color rgb="FF999999"/>
      </top>
      <bottom style="thin">
        <color theme="0" tint="-0.499984740745262"/>
      </bottom>
      <diagonal/>
    </border>
    <border>
      <left style="medium">
        <color indexed="64"/>
      </left>
      <right/>
      <top style="thin">
        <color rgb="FFB7B7B7"/>
      </top>
      <bottom/>
      <diagonal/>
    </border>
    <border>
      <left style="medium">
        <color indexed="64"/>
      </left>
      <right/>
      <top style="thin">
        <color indexed="64"/>
      </top>
      <bottom style="thin">
        <color rgb="FFB7B7B7"/>
      </bottom>
      <diagonal/>
    </border>
    <border>
      <left style="medium">
        <color rgb="FF000000"/>
      </left>
      <right/>
      <top style="thin">
        <color indexed="64"/>
      </top>
      <bottom style="thin">
        <color rgb="FF999999"/>
      </bottom>
      <diagonal/>
    </border>
    <border>
      <left/>
      <right style="thin">
        <color rgb="FF000000"/>
      </right>
      <top style="thin">
        <color indexed="64"/>
      </top>
      <bottom/>
      <diagonal/>
    </border>
    <border>
      <left style="thin">
        <color indexed="64"/>
      </left>
      <right/>
      <top style="thin">
        <color indexed="64"/>
      </top>
      <bottom style="thin">
        <color rgb="FF999999"/>
      </bottom>
      <diagonal/>
    </border>
    <border>
      <left style="thin">
        <color indexed="64"/>
      </left>
      <right/>
      <top/>
      <bottom style="thin">
        <color rgb="FF999999"/>
      </bottom>
      <diagonal/>
    </border>
    <border>
      <left style="thin">
        <color rgb="FF000000"/>
      </left>
      <right style="thin">
        <color indexed="64"/>
      </right>
      <top style="thin">
        <color indexed="64"/>
      </top>
      <bottom style="thin">
        <color theme="0" tint="-0.499984740745262"/>
      </bottom>
      <diagonal/>
    </border>
    <border>
      <left style="thin">
        <color rgb="FF000000"/>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style="thin">
        <color theme="0" tint="-0.499984740745262"/>
      </top>
      <bottom style="thin">
        <color indexed="64"/>
      </bottom>
      <diagonal/>
    </border>
    <border>
      <left/>
      <right style="thin">
        <color rgb="FF000000"/>
      </right>
      <top style="thin">
        <color indexed="64"/>
      </top>
      <bottom style="thin">
        <color theme="0" tint="-0.499984740745262"/>
      </bottom>
      <diagonal/>
    </border>
    <border>
      <left/>
      <right style="thin">
        <color rgb="FF000000"/>
      </right>
      <top/>
      <bottom style="thin">
        <color theme="0" tint="-0.499984740745262"/>
      </bottom>
      <diagonal/>
    </border>
    <border>
      <left/>
      <right style="thin">
        <color rgb="FF000000"/>
      </right>
      <top style="thin">
        <color theme="0" tint="-0.499984740745262"/>
      </top>
      <bottom style="thin">
        <color theme="0" tint="-0.499984740745262"/>
      </bottom>
      <diagonal/>
    </border>
    <border>
      <left/>
      <right style="medium">
        <color indexed="64"/>
      </right>
      <top style="thin">
        <color indexed="64"/>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rgb="FF000000"/>
      </left>
      <right/>
      <top style="thin">
        <color indexed="64"/>
      </top>
      <bottom style="thin">
        <color theme="0" tint="-0.499984740745262"/>
      </bottom>
      <diagonal/>
    </border>
    <border>
      <left style="medium">
        <color rgb="FF000000"/>
      </left>
      <right/>
      <top style="thin">
        <color theme="0" tint="-0.499984740745262"/>
      </top>
      <bottom style="thin">
        <color theme="0" tint="-0.499984740745262"/>
      </bottom>
      <diagonal/>
    </border>
    <border>
      <left style="thin">
        <color rgb="FF000000"/>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thin">
        <color indexed="64"/>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right style="thin">
        <color rgb="FF000000"/>
      </right>
      <top style="thin">
        <color theme="0" tint="-0.499984740745262"/>
      </top>
      <bottom/>
      <diagonal/>
    </border>
    <border>
      <left style="thin">
        <color rgb="FF000000"/>
      </left>
      <right style="thin">
        <color indexed="64"/>
      </right>
      <top style="thin">
        <color theme="0" tint="-0.499984740745262"/>
      </top>
      <bottom/>
      <diagonal/>
    </border>
    <border>
      <left/>
      <right style="medium">
        <color indexed="64"/>
      </right>
      <top style="thin">
        <color theme="0" tint="-0.499984740745262"/>
      </top>
      <bottom/>
      <diagonal/>
    </border>
    <border>
      <left style="medium">
        <color indexed="64"/>
      </left>
      <right/>
      <top style="thin">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rgb="FF000000"/>
      </left>
      <right/>
      <top style="thin">
        <color rgb="FF000000"/>
      </top>
      <bottom style="thin">
        <color theme="0" tint="-0.499984740745262"/>
      </bottom>
      <diagonal/>
    </border>
    <border>
      <left style="medium">
        <color indexed="64"/>
      </left>
      <right/>
      <top style="thin">
        <color theme="0" tint="-0.499984740745262"/>
      </top>
      <bottom/>
      <diagonal/>
    </border>
    <border>
      <left style="medium">
        <color indexed="64"/>
      </left>
      <right/>
      <top style="medium">
        <color indexed="64"/>
      </top>
      <bottom style="thin">
        <color rgb="FF999999"/>
      </bottom>
      <diagonal/>
    </border>
    <border>
      <left/>
      <right/>
      <top style="medium">
        <color indexed="64"/>
      </top>
      <bottom style="thin">
        <color rgb="FF999999"/>
      </bottom>
      <diagonal/>
    </border>
    <border>
      <left/>
      <right style="medium">
        <color indexed="64"/>
      </right>
      <top style="medium">
        <color indexed="64"/>
      </top>
      <bottom style="thin">
        <color rgb="FF999999"/>
      </bottom>
      <diagonal/>
    </border>
    <border>
      <left style="medium">
        <color indexed="64"/>
      </left>
      <right/>
      <top/>
      <bottom style="thin">
        <color rgb="FF999999"/>
      </bottom>
      <diagonal/>
    </border>
    <border>
      <left/>
      <right style="medium">
        <color indexed="64"/>
      </right>
      <top style="thin">
        <color rgb="FF999999"/>
      </top>
      <bottom style="thin">
        <color rgb="FF999999"/>
      </bottom>
      <diagonal/>
    </border>
    <border>
      <left/>
      <right/>
      <top style="thin">
        <color rgb="FF999999"/>
      </top>
      <bottom/>
      <diagonal/>
    </border>
    <border>
      <left/>
      <right style="medium">
        <color indexed="64"/>
      </right>
      <top style="thin">
        <color rgb="FF999999"/>
      </top>
      <bottom/>
      <diagonal/>
    </border>
    <border>
      <left/>
      <right style="medium">
        <color indexed="64"/>
      </right>
      <top style="medium">
        <color indexed="64"/>
      </top>
      <bottom style="thin">
        <color theme="0" tint="-0.499984740745262"/>
      </bottom>
      <diagonal/>
    </border>
    <border>
      <left style="thin">
        <color theme="0" tint="-0.499984740745262"/>
      </left>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bottom style="medium">
        <color indexed="64"/>
      </bottom>
      <diagonal/>
    </border>
    <border>
      <left style="thin">
        <color rgb="FF000000"/>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medium">
        <color indexed="64"/>
      </top>
      <bottom/>
      <diagonal/>
    </border>
    <border>
      <left style="thin">
        <color rgb="FF000000"/>
      </left>
      <right style="thin">
        <color indexed="64"/>
      </right>
      <top/>
      <bottom style="thin">
        <color rgb="FF999999"/>
      </bottom>
      <diagonal/>
    </border>
    <border>
      <left style="thin">
        <color indexed="64"/>
      </left>
      <right style="thin">
        <color rgb="FF000000"/>
      </right>
      <top style="medium">
        <color indexed="64"/>
      </top>
      <bottom style="thin">
        <color rgb="FF999999"/>
      </bottom>
      <diagonal/>
    </border>
    <border>
      <left/>
      <right style="thin">
        <color indexed="64"/>
      </right>
      <top style="medium">
        <color indexed="64"/>
      </top>
      <bottom style="thin">
        <color indexed="64"/>
      </bottom>
      <diagonal/>
    </border>
    <border>
      <left style="medium">
        <color indexed="64"/>
      </left>
      <right/>
      <top style="thin">
        <color rgb="FF999999"/>
      </top>
      <bottom style="thin">
        <color rgb="FF999999"/>
      </bottom>
      <diagonal/>
    </border>
    <border>
      <left style="medium">
        <color indexed="64"/>
      </left>
      <right/>
      <top style="thin">
        <color rgb="FF999999"/>
      </top>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thin">
        <color indexed="64"/>
      </left>
      <right style="thin">
        <color rgb="FF000000"/>
      </right>
      <top/>
      <bottom/>
      <diagonal/>
    </border>
    <border>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indexed="64"/>
      </top>
      <bottom style="thin">
        <color theme="2" tint="-9.9978637043366805E-2"/>
      </bottom>
      <diagonal/>
    </border>
    <border>
      <left/>
      <right style="thin">
        <color indexed="64"/>
      </right>
      <top style="thin">
        <color theme="2" tint="-9.9978637043366805E-2"/>
      </top>
      <bottom style="thin">
        <color theme="2" tint="-9.9978637043366805E-2"/>
      </bottom>
      <diagonal/>
    </border>
    <border>
      <left style="thin">
        <color indexed="64"/>
      </left>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indexed="64"/>
      </left>
      <right/>
      <top style="thin">
        <color theme="2" tint="-9.9978637043366805E-2"/>
      </top>
      <bottom style="thin">
        <color indexed="64"/>
      </bottom>
      <diagonal/>
    </border>
    <border>
      <left/>
      <right/>
      <top style="thin">
        <color theme="2" tint="-9.9978637043366805E-2"/>
      </top>
      <bottom style="thin">
        <color indexed="64"/>
      </bottom>
      <diagonal/>
    </border>
    <border>
      <left style="thin">
        <color indexed="64"/>
      </left>
      <right/>
      <top style="thin">
        <color indexed="64"/>
      </top>
      <bottom style="thin">
        <color theme="2" tint="-9.9978637043366805E-2"/>
      </bottom>
      <diagonal/>
    </border>
    <border>
      <left style="thin">
        <color theme="2" tint="-9.9978637043366805E-2"/>
      </left>
      <right/>
      <top style="thin">
        <color theme="2" tint="-9.9978637043366805E-2"/>
      </top>
      <bottom style="medium">
        <color indexed="64"/>
      </bottom>
      <diagonal/>
    </border>
    <border>
      <left/>
      <right style="thin">
        <color indexed="64"/>
      </right>
      <top style="thin">
        <color theme="2" tint="-9.9978637043366805E-2"/>
      </top>
      <bottom style="medium">
        <color indexed="64"/>
      </bottom>
      <diagonal/>
    </border>
    <border>
      <left/>
      <right style="thin">
        <color rgb="FF000000"/>
      </right>
      <top/>
      <bottom style="medium">
        <color rgb="FF000000"/>
      </bottom>
      <diagonal/>
    </border>
    <border>
      <left style="medium">
        <color rgb="FF000000"/>
      </left>
      <right style="thin">
        <color indexed="64"/>
      </right>
      <top/>
      <bottom style="medium">
        <color rgb="FF000000"/>
      </bottom>
      <diagonal/>
    </border>
    <border>
      <left style="medium">
        <color rgb="FF000000"/>
      </left>
      <right style="thin">
        <color indexed="64"/>
      </right>
      <top/>
      <bottom/>
      <diagonal/>
    </border>
    <border>
      <left style="thin">
        <color indexed="64"/>
      </left>
      <right style="thin">
        <color rgb="FF000000"/>
      </right>
      <top style="medium">
        <color indexed="64"/>
      </top>
      <bottom/>
      <diagonal/>
    </border>
    <border>
      <left style="thin">
        <color indexed="64"/>
      </left>
      <right style="thin">
        <color rgb="FF000000"/>
      </right>
      <top style="thin">
        <color indexed="64"/>
      </top>
      <bottom style="thin">
        <color rgb="FF999999"/>
      </bottom>
      <diagonal/>
    </border>
    <border>
      <left style="thin">
        <color indexed="64"/>
      </left>
      <right style="thin">
        <color rgb="FF000000"/>
      </right>
      <top style="thin">
        <color rgb="FF999999"/>
      </top>
      <bottom style="thin">
        <color rgb="FF999999"/>
      </bottom>
      <diagonal/>
    </border>
    <border>
      <left style="thin">
        <color indexed="64"/>
      </left>
      <right style="thin">
        <color rgb="FF000000"/>
      </right>
      <top style="thin">
        <color rgb="FF999999"/>
      </top>
      <bottom style="medium">
        <color indexed="64"/>
      </bottom>
      <diagonal/>
    </border>
    <border>
      <left style="thin">
        <color rgb="FF000000"/>
      </left>
      <right/>
      <top/>
      <bottom style="medium">
        <color rgb="FF000000"/>
      </bottom>
      <diagonal/>
    </border>
    <border>
      <left style="thin">
        <color indexed="64"/>
      </left>
      <right style="thin">
        <color rgb="FF000000"/>
      </right>
      <top style="thin">
        <color indexed="64"/>
      </top>
      <bottom style="thin">
        <color theme="0" tint="-0.499984740745262"/>
      </bottom>
      <diagonal/>
    </border>
    <border>
      <left style="thin">
        <color indexed="64"/>
      </left>
      <right style="thin">
        <color rgb="FF000000"/>
      </right>
      <top style="thin">
        <color theme="0" tint="-0.499984740745262"/>
      </top>
      <bottom style="thin">
        <color theme="0" tint="-0.499984740745262"/>
      </bottom>
      <diagonal/>
    </border>
    <border>
      <left style="thin">
        <color rgb="FF000000"/>
      </left>
      <right/>
      <top/>
      <bottom style="medium">
        <color indexed="64"/>
      </bottom>
      <diagonal/>
    </border>
    <border>
      <left style="thin">
        <color indexed="64"/>
      </left>
      <right style="thin">
        <color rgb="FF000000"/>
      </right>
      <top/>
      <bottom style="thin">
        <color theme="0" tint="-0.499984740745262"/>
      </bottom>
      <diagonal/>
    </border>
    <border>
      <left/>
      <right style="thin">
        <color indexed="64"/>
      </right>
      <top/>
      <bottom style="thin">
        <color theme="0" tint="-0.499984740745262"/>
      </bottom>
      <diagonal/>
    </border>
    <border>
      <left style="thin">
        <color indexed="64"/>
      </left>
      <right/>
      <top style="medium">
        <color indexed="64"/>
      </top>
      <bottom style="thin">
        <color theme="0" tint="-0.499984740745262"/>
      </bottom>
      <diagonal/>
    </border>
    <border>
      <left/>
      <right style="thin">
        <color rgb="FF000000"/>
      </right>
      <top style="medium">
        <color indexed="64"/>
      </top>
      <bottom style="thin">
        <color theme="0" tint="-0.499984740745262"/>
      </bottom>
      <diagonal/>
    </border>
    <border>
      <left style="thin">
        <color rgb="FF000000"/>
      </left>
      <right style="thin">
        <color indexed="64"/>
      </right>
      <top/>
      <bottom style="thin">
        <color theme="0" tint="-0.499984740745262"/>
      </bottom>
      <diagonal/>
    </border>
    <border>
      <left style="thin">
        <color indexed="64"/>
      </left>
      <right/>
      <top style="thin">
        <color theme="0" tint="-0.499984740745262"/>
      </top>
      <bottom style="medium">
        <color indexed="64"/>
      </bottom>
      <diagonal/>
    </border>
    <border>
      <left/>
      <right style="thin">
        <color rgb="FF000000"/>
      </right>
      <top style="thin">
        <color theme="0" tint="-0.499984740745262"/>
      </top>
      <bottom style="medium">
        <color indexed="64"/>
      </bottom>
      <diagonal/>
    </border>
    <border>
      <left style="thin">
        <color rgb="FF000000"/>
      </left>
      <right style="thin">
        <color rgb="FF000000"/>
      </right>
      <top style="thin">
        <color rgb="FF000000"/>
      </top>
      <bottom style="thin">
        <color rgb="FF999999"/>
      </bottom>
      <diagonal/>
    </border>
    <border>
      <left/>
      <right/>
      <top style="thin">
        <color rgb="FF000000"/>
      </top>
      <bottom style="thin">
        <color rgb="FF999999"/>
      </bottom>
      <diagonal/>
    </border>
    <border>
      <left style="medium">
        <color rgb="FF000000"/>
      </left>
      <right/>
      <top style="thin">
        <color indexed="64"/>
      </top>
      <bottom style="medium">
        <color indexed="64"/>
      </bottom>
      <diagonal/>
    </border>
    <border>
      <left/>
      <right style="medium">
        <color rgb="FF000000"/>
      </right>
      <top style="thin">
        <color indexed="64"/>
      </top>
      <bottom style="medium">
        <color indexed="64"/>
      </bottom>
      <diagonal/>
    </border>
    <border>
      <left style="medium">
        <color rgb="FF000000"/>
      </left>
      <right/>
      <top style="medium">
        <color indexed="64"/>
      </top>
      <bottom/>
      <diagonal/>
    </border>
    <border>
      <left style="medium">
        <color rgb="FF000000"/>
      </left>
      <right/>
      <top style="thin">
        <color rgb="FF999999"/>
      </top>
      <bottom style="thin">
        <color rgb="FF999999"/>
      </bottom>
      <diagonal/>
    </border>
    <border>
      <left/>
      <right style="medium">
        <color rgb="FF000000"/>
      </right>
      <top/>
      <bottom style="thin">
        <color rgb="FF999999"/>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bottom style="thin">
        <color theme="0" tint="-0.499984740745262"/>
      </bottom>
      <diagonal/>
    </border>
    <border>
      <left style="thin">
        <color rgb="FF000000"/>
      </left>
      <right/>
      <top/>
      <bottom style="thin">
        <color theme="0" tint="-0.499984740745262"/>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bottom style="thin">
        <color theme="0" tint="-0.499984740745262"/>
      </bottom>
      <diagonal/>
    </border>
    <border>
      <left style="thin">
        <color rgb="FF000000"/>
      </left>
      <right style="medium">
        <color indexed="64"/>
      </right>
      <top/>
      <bottom style="thin">
        <color theme="0" tint="-0.499984740745262"/>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right style="medium">
        <color indexed="64"/>
      </right>
      <top style="medium">
        <color indexed="64"/>
      </top>
      <bottom style="medium">
        <color rgb="FF000000"/>
      </bottom>
      <diagonal/>
    </border>
    <border>
      <left style="medium">
        <color indexed="64"/>
      </left>
      <right style="thin">
        <color rgb="FF000000"/>
      </right>
      <top style="medium">
        <color rgb="FF000000"/>
      </top>
      <bottom style="thin">
        <color theme="0" tint="-0.499984740745262"/>
      </bottom>
      <diagonal/>
    </border>
    <border>
      <left style="thin">
        <color rgb="FF000000"/>
      </left>
      <right style="medium">
        <color indexed="64"/>
      </right>
      <top style="medium">
        <color rgb="FF000000"/>
      </top>
      <bottom style="thin">
        <color theme="0" tint="-0.499984740745262"/>
      </bottom>
      <diagonal/>
    </border>
    <border>
      <left/>
      <right/>
      <top style="thin">
        <color indexed="64"/>
      </top>
      <bottom style="thin">
        <color rgb="FF999999"/>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style="medium">
        <color indexed="64"/>
      </left>
      <right/>
      <top style="thin">
        <color rgb="FF000000"/>
      </top>
      <bottom style="thin">
        <color theme="0" tint="-0.499984740745262"/>
      </bottom>
      <diagonal/>
    </border>
    <border>
      <left/>
      <right style="medium">
        <color indexed="64"/>
      </right>
      <top style="thin">
        <color rgb="FF000000"/>
      </top>
      <bottom style="thin">
        <color theme="0" tint="-0.499984740745262"/>
      </bottom>
      <diagonal/>
    </border>
    <border>
      <left style="medium">
        <color indexed="64"/>
      </left>
      <right/>
      <top style="thin">
        <color theme="0" tint="-0.499984740745262"/>
      </top>
      <bottom style="medium">
        <color indexed="64"/>
      </bottom>
      <diagonal/>
    </border>
    <border>
      <left style="medium">
        <color indexed="64"/>
      </left>
      <right style="thin">
        <color indexed="64"/>
      </right>
      <top style="thin">
        <color rgb="FF000000"/>
      </top>
      <bottom style="thin">
        <color theme="0" tint="-0.499984740745262"/>
      </bottom>
      <diagonal/>
    </border>
    <border>
      <left style="thin">
        <color indexed="64"/>
      </left>
      <right style="thin">
        <color rgb="FF000000"/>
      </right>
      <top style="thin">
        <color rgb="FF000000"/>
      </top>
      <bottom style="thin">
        <color theme="0" tint="-0.499984740745262"/>
      </bottom>
      <diagonal/>
    </border>
    <border>
      <left style="medium">
        <color indexed="64"/>
      </left>
      <right style="thin">
        <color rgb="FF000000"/>
      </right>
      <top style="thin">
        <color theme="0" tint="-0.499984740745262"/>
      </top>
      <bottom style="medium">
        <color indexed="64"/>
      </bottom>
      <diagonal/>
    </border>
    <border>
      <left style="medium">
        <color indexed="64"/>
      </left>
      <right style="thin">
        <color rgb="FF000000"/>
      </right>
      <top style="thin">
        <color theme="0" tint="-0.499984740745262"/>
      </top>
      <bottom style="thin">
        <color theme="0" tint="-0.499984740745262"/>
      </bottom>
      <diagonal/>
    </border>
    <border>
      <left style="medium">
        <color indexed="64"/>
      </left>
      <right/>
      <top/>
      <bottom style="thin">
        <color theme="0" tint="-0.499984740745262"/>
      </bottom>
      <diagonal/>
    </border>
    <border>
      <left style="thin">
        <color rgb="FF000000"/>
      </left>
      <right style="medium">
        <color indexed="64"/>
      </right>
      <top style="thin">
        <color theme="0" tint="-0.499984740745262"/>
      </top>
      <bottom style="thin">
        <color theme="0" tint="-0.499984740745262"/>
      </bottom>
      <diagonal/>
    </border>
    <border>
      <left style="thin">
        <color rgb="FF000000"/>
      </left>
      <right style="medium">
        <color indexed="64"/>
      </right>
      <top style="thin">
        <color theme="0" tint="-0.499984740745262"/>
      </top>
      <bottom style="medium">
        <color indexed="64"/>
      </bottom>
      <diagonal/>
    </border>
    <border>
      <left style="thin">
        <color rgb="FF000000"/>
      </left>
      <right style="thin">
        <color rgb="FF000000"/>
      </right>
      <top style="thin">
        <color theme="0" tint="-0.499984740745262"/>
      </top>
      <bottom style="medium">
        <color indexed="64"/>
      </bottom>
      <diagonal/>
    </border>
    <border>
      <left style="medium">
        <color indexed="64"/>
      </left>
      <right style="thin">
        <color rgb="FF000000"/>
      </right>
      <top style="thin">
        <color rgb="FF000000"/>
      </top>
      <bottom style="thin">
        <color theme="0" tint="-0.499984740745262"/>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indexed="64"/>
      </left>
      <right style="thin">
        <color indexed="64"/>
      </right>
      <top style="thin">
        <color theme="6"/>
      </top>
      <bottom style="thin">
        <color theme="6"/>
      </bottom>
      <diagonal/>
    </border>
    <border>
      <left style="thin">
        <color indexed="64"/>
      </left>
      <right style="thin">
        <color indexed="64"/>
      </right>
      <top style="thin">
        <color theme="6"/>
      </top>
      <bottom style="thin">
        <color indexed="64"/>
      </bottom>
      <diagonal/>
    </border>
    <border>
      <left style="thin">
        <color indexed="64"/>
      </left>
      <right style="thin">
        <color theme="6" tint="0.39997558519241921"/>
      </right>
      <top style="thin">
        <color indexed="64"/>
      </top>
      <bottom/>
      <diagonal/>
    </border>
    <border>
      <left style="thin">
        <color theme="6" tint="0.39997558519241921"/>
      </left>
      <right style="thin">
        <color theme="6" tint="0.39997558519241921"/>
      </right>
      <top style="thin">
        <color indexed="64"/>
      </top>
      <bottom/>
      <diagonal/>
    </border>
    <border>
      <left style="thin">
        <color theme="6" tint="0.39997558519241921"/>
      </left>
      <right/>
      <top style="thin">
        <color indexed="64"/>
      </top>
      <bottom/>
      <diagonal/>
    </border>
    <border>
      <left style="thin">
        <color theme="6" tint="0.39997558519241921"/>
      </left>
      <right style="thin">
        <color indexed="64"/>
      </right>
      <top style="thin">
        <color indexed="64"/>
      </top>
      <bottom/>
      <diagonal/>
    </border>
    <border>
      <left style="thin">
        <color indexed="64"/>
      </left>
      <right/>
      <top style="thin">
        <color theme="6" tint="0.39997558519241921"/>
      </top>
      <bottom style="thin">
        <color indexed="64"/>
      </bottom>
      <diagonal/>
    </border>
    <border>
      <left style="thin">
        <color theme="6" tint="0.39997558519241921"/>
      </left>
      <right/>
      <top style="thin">
        <color theme="2" tint="-9.9978637043366805E-2"/>
      </top>
      <bottom/>
      <diagonal/>
    </border>
    <border>
      <left/>
      <right/>
      <top style="thin">
        <color theme="2" tint="-9.9978637043366805E-2"/>
      </top>
      <bottom/>
      <diagonal/>
    </border>
    <border>
      <left/>
      <right style="thin">
        <color rgb="FF000000"/>
      </right>
      <top style="thin">
        <color rgb="FF808080"/>
      </top>
      <bottom/>
      <diagonal/>
    </border>
    <border>
      <left style="thin">
        <color rgb="FF000000"/>
      </left>
      <right/>
      <top style="thin">
        <color rgb="FF808080"/>
      </top>
      <bottom/>
      <diagonal/>
    </border>
    <border>
      <left/>
      <right style="thin">
        <color indexed="64"/>
      </right>
      <top style="thin">
        <color rgb="FF000000"/>
      </top>
      <bottom/>
      <diagonal/>
    </border>
    <border>
      <left style="thin">
        <color indexed="64"/>
      </left>
      <right/>
      <top style="thin">
        <color rgb="FF000000"/>
      </top>
      <bottom style="thin">
        <color theme="0" tint="-0.499984740745262"/>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indexed="64"/>
      </left>
      <right/>
      <top style="thin">
        <color rgb="FF000000"/>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2" fontId="1" fillId="0" borderId="0" applyFont="0" applyFill="0" applyBorder="0" applyAlignment="0" applyProtection="0"/>
    <xf numFmtId="0" fontId="64" fillId="0" borderId="0" applyNumberFormat="0" applyFill="0" applyBorder="0" applyAlignment="0" applyProtection="0"/>
  </cellStyleXfs>
  <cellXfs count="1991">
    <xf numFmtId="0" fontId="0" fillId="0" borderId="0" xfId="0"/>
    <xf numFmtId="0" fontId="0" fillId="0" borderId="0" xfId="0" applyAlignment="1">
      <alignment vertical="center"/>
    </xf>
    <xf numFmtId="0" fontId="8" fillId="0" borderId="17" xfId="8" applyFont="1" applyBorder="1" applyAlignment="1">
      <alignment horizontal="center" vertical="center" wrapText="1"/>
    </xf>
    <xf numFmtId="0" fontId="8" fillId="0" borderId="18" xfId="8" applyFont="1" applyBorder="1" applyAlignment="1">
      <alignment horizontal="center" vertical="center" wrapText="1"/>
    </xf>
    <xf numFmtId="0" fontId="6" fillId="0" borderId="19" xfId="0" applyFont="1" applyBorder="1" applyAlignment="1">
      <alignment vertical="center" wrapText="1"/>
    </xf>
    <xf numFmtId="0" fontId="0" fillId="0" borderId="0" xfId="0" applyAlignment="1">
      <alignment horizontal="center"/>
    </xf>
    <xf numFmtId="0" fontId="6" fillId="0" borderId="15" xfId="0" applyFont="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10" fillId="0" borderId="19" xfId="0" applyFont="1" applyBorder="1" applyAlignment="1">
      <alignment vertical="top" wrapText="1"/>
    </xf>
    <xf numFmtId="2" fontId="8" fillId="0" borderId="0" xfId="9" quotePrefix="1" applyNumberFormat="1" applyFont="1" applyBorder="1" applyAlignment="1">
      <alignment horizontal="center" vertical="center" wrapText="1"/>
    </xf>
    <xf numFmtId="0" fontId="11" fillId="0" borderId="0" xfId="0" applyFont="1"/>
    <xf numFmtId="0" fontId="13" fillId="0" borderId="0" xfId="0" applyFont="1"/>
    <xf numFmtId="0" fontId="16" fillId="0" borderId="0" xfId="0" applyFont="1"/>
    <xf numFmtId="0" fontId="11" fillId="0" borderId="0" xfId="0" applyFont="1" applyAlignment="1">
      <alignment horizontal="left" indent="4"/>
    </xf>
    <xf numFmtId="0" fontId="13" fillId="0" borderId="0" xfId="0" applyFont="1" applyAlignment="1">
      <alignment horizontal="left" indent="2"/>
    </xf>
    <xf numFmtId="0" fontId="3" fillId="0" borderId="0" xfId="0" applyFont="1"/>
    <xf numFmtId="168" fontId="0" fillId="0" borderId="0" xfId="0" applyNumberFormat="1"/>
    <xf numFmtId="0" fontId="2" fillId="0" borderId="0" xfId="0" applyFont="1" applyAlignment="1">
      <alignment horizontal="left"/>
    </xf>
    <xf numFmtId="3" fontId="0" fillId="0" borderId="0" xfId="0" applyNumberFormat="1"/>
    <xf numFmtId="168" fontId="0" fillId="0" borderId="0" xfId="0" applyNumberFormat="1" applyAlignment="1">
      <alignment wrapText="1"/>
    </xf>
    <xf numFmtId="0" fontId="25" fillId="6" borderId="17" xfId="0" applyFont="1" applyFill="1" applyBorder="1"/>
    <xf numFmtId="0" fontId="25" fillId="6" borderId="18" xfId="0" applyFont="1" applyFill="1" applyBorder="1" applyAlignment="1">
      <alignment wrapText="1"/>
    </xf>
    <xf numFmtId="0" fontId="25" fillId="7" borderId="11" xfId="0" applyFont="1" applyFill="1" applyBorder="1" applyAlignment="1">
      <alignment wrapText="1"/>
    </xf>
    <xf numFmtId="0" fontId="25" fillId="7" borderId="13" xfId="0" applyFont="1" applyFill="1" applyBorder="1" applyAlignment="1">
      <alignment wrapText="1"/>
    </xf>
    <xf numFmtId="0" fontId="25" fillId="8" borderId="20" xfId="0" applyFont="1" applyFill="1" applyBorder="1" applyAlignment="1">
      <alignment wrapText="1"/>
    </xf>
    <xf numFmtId="0" fontId="25" fillId="8" borderId="16" xfId="0" applyFont="1" applyFill="1" applyBorder="1" applyAlignment="1">
      <alignment wrapText="1"/>
    </xf>
    <xf numFmtId="0" fontId="25" fillId="9" borderId="20" xfId="0" applyFont="1" applyFill="1" applyBorder="1" applyAlignment="1">
      <alignment wrapText="1"/>
    </xf>
    <xf numFmtId="0" fontId="25" fillId="9" borderId="16" xfId="0" applyFont="1" applyFill="1" applyBorder="1" applyAlignment="1">
      <alignment wrapText="1"/>
    </xf>
    <xf numFmtId="0" fontId="25" fillId="10" borderId="20" xfId="0" applyFont="1" applyFill="1" applyBorder="1" applyAlignment="1">
      <alignment wrapText="1"/>
    </xf>
    <xf numFmtId="0" fontId="25" fillId="10" borderId="16" xfId="0" applyFont="1" applyFill="1" applyBorder="1" applyAlignment="1">
      <alignment wrapText="1"/>
    </xf>
    <xf numFmtId="0" fontId="25" fillId="11" borderId="20" xfId="0" applyFont="1" applyFill="1" applyBorder="1" applyAlignment="1">
      <alignment wrapText="1"/>
    </xf>
    <xf numFmtId="0" fontId="25" fillId="11" borderId="16" xfId="0" applyFont="1" applyFill="1" applyBorder="1" applyAlignment="1">
      <alignment wrapText="1"/>
    </xf>
    <xf numFmtId="0" fontId="25" fillId="10" borderId="11" xfId="0" applyFont="1" applyFill="1" applyBorder="1" applyAlignment="1">
      <alignment wrapText="1"/>
    </xf>
    <xf numFmtId="0" fontId="25" fillId="10" borderId="13" xfId="0" applyFont="1" applyFill="1" applyBorder="1" applyAlignment="1">
      <alignment wrapText="1"/>
    </xf>
    <xf numFmtId="0" fontId="25" fillId="0" borderId="0" xfId="0" applyFont="1"/>
    <xf numFmtId="9" fontId="3" fillId="0" borderId="51" xfId="0" applyNumberFormat="1" applyFont="1" applyBorder="1"/>
    <xf numFmtId="0" fontId="3" fillId="0" borderId="52" xfId="0" applyFont="1" applyBorder="1"/>
    <xf numFmtId="0" fontId="3" fillId="0" borderId="51" xfId="0" applyFont="1" applyBorder="1"/>
    <xf numFmtId="10" fontId="3" fillId="0" borderId="52" xfId="0" applyNumberFormat="1" applyFont="1" applyBorder="1"/>
    <xf numFmtId="9" fontId="3" fillId="0" borderId="53" xfId="0" applyNumberFormat="1" applyFont="1" applyBorder="1"/>
    <xf numFmtId="0" fontId="3" fillId="0" borderId="54" xfId="0" applyFont="1" applyBorder="1"/>
    <xf numFmtId="0" fontId="3" fillId="0" borderId="53" xfId="0" applyFont="1" applyBorder="1"/>
    <xf numFmtId="10" fontId="3" fillId="0" borderId="54" xfId="0" applyNumberFormat="1" applyFont="1" applyBorder="1"/>
    <xf numFmtId="0" fontId="3" fillId="0" borderId="55" xfId="0" applyFont="1" applyBorder="1"/>
    <xf numFmtId="10" fontId="3" fillId="0" borderId="18" xfId="0" applyNumberFormat="1" applyFont="1" applyBorder="1"/>
    <xf numFmtId="0" fontId="3" fillId="11" borderId="3" xfId="0" applyFont="1" applyFill="1" applyBorder="1"/>
    <xf numFmtId="10" fontId="3" fillId="0" borderId="4" xfId="0" applyNumberFormat="1" applyFont="1" applyBorder="1"/>
    <xf numFmtId="0" fontId="3" fillId="9" borderId="3" xfId="0" applyFont="1" applyFill="1" applyBorder="1"/>
    <xf numFmtId="0" fontId="3" fillId="0" borderId="18" xfId="0" applyFont="1" applyBorder="1"/>
    <xf numFmtId="0" fontId="3" fillId="7" borderId="3" xfId="0" applyFont="1" applyFill="1" applyBorder="1"/>
    <xf numFmtId="0" fontId="3" fillId="10" borderId="3" xfId="0" applyFont="1" applyFill="1" applyBorder="1"/>
    <xf numFmtId="0" fontId="3" fillId="0" borderId="4" xfId="0" applyFont="1" applyBorder="1"/>
    <xf numFmtId="9" fontId="3" fillId="0" borderId="55" xfId="0" applyNumberFormat="1" applyFont="1" applyBorder="1"/>
    <xf numFmtId="10" fontId="3" fillId="8" borderId="3" xfId="0" applyNumberFormat="1" applyFont="1" applyFill="1" applyBorder="1"/>
    <xf numFmtId="10" fontId="3" fillId="10" borderId="3" xfId="0" applyNumberFormat="1" applyFont="1" applyFill="1" applyBorder="1"/>
    <xf numFmtId="10" fontId="3" fillId="6" borderId="3" xfId="0" applyNumberFormat="1" applyFont="1" applyFill="1" applyBorder="1"/>
    <xf numFmtId="0" fontId="0" fillId="0" borderId="0" xfId="0" applyAlignment="1">
      <alignment horizontal="right"/>
    </xf>
    <xf numFmtId="0" fontId="27" fillId="12" borderId="0" xfId="0" applyFont="1" applyFill="1"/>
    <xf numFmtId="168" fontId="27" fillId="12" borderId="0" xfId="0" applyNumberFormat="1" applyFont="1" applyFill="1"/>
    <xf numFmtId="168" fontId="13" fillId="0" borderId="0" xfId="0" applyNumberFormat="1" applyFont="1" applyAlignment="1">
      <alignment horizontal="center" vertical="top" wrapText="1"/>
    </xf>
    <xf numFmtId="0" fontId="0" fillId="0" borderId="45" xfId="0" applyBorder="1"/>
    <xf numFmtId="0" fontId="0" fillId="0" borderId="44" xfId="0" applyBorder="1"/>
    <xf numFmtId="0" fontId="15" fillId="0" borderId="64" xfId="0" applyFont="1" applyBorder="1" applyAlignment="1">
      <alignment horizontal="center" vertical="center" wrapText="1"/>
    </xf>
    <xf numFmtId="168" fontId="13" fillId="0" borderId="45" xfId="0" applyNumberFormat="1" applyFont="1" applyBorder="1" applyAlignment="1">
      <alignment horizontal="center" vertical="top" wrapText="1"/>
    </xf>
    <xf numFmtId="0" fontId="28" fillId="0" borderId="43" xfId="0" applyFont="1" applyBorder="1" applyAlignment="1">
      <alignment vertical="top" wrapText="1"/>
    </xf>
    <xf numFmtId="168" fontId="19" fillId="0" borderId="63" xfId="0" applyNumberFormat="1" applyFont="1" applyBorder="1" applyAlignment="1">
      <alignment horizontal="center" vertical="top" wrapText="1"/>
    </xf>
    <xf numFmtId="168" fontId="19" fillId="0" borderId="44" xfId="0" applyNumberFormat="1" applyFont="1" applyBorder="1" applyAlignment="1">
      <alignment horizontal="center" vertical="top" wrapText="1"/>
    </xf>
    <xf numFmtId="0" fontId="13" fillId="0" borderId="46" xfId="0" applyFont="1" applyBorder="1" applyAlignment="1">
      <alignment horizontal="right" vertical="top" wrapText="1"/>
    </xf>
    <xf numFmtId="0" fontId="0" fillId="0" borderId="0" xfId="0" applyAlignment="1">
      <alignment horizontal="right" vertical="center"/>
    </xf>
    <xf numFmtId="0" fontId="9" fillId="0" borderId="19" xfId="0" applyFont="1" applyBorder="1" applyAlignment="1">
      <alignment vertical="center" wrapText="1"/>
    </xf>
    <xf numFmtId="0" fontId="9" fillId="0" borderId="22" xfId="0" applyFont="1" applyBorder="1" applyAlignment="1">
      <alignment vertical="center" wrapText="1"/>
    </xf>
    <xf numFmtId="0" fontId="9" fillId="0" borderId="15" xfId="0" applyFont="1" applyBorder="1" applyAlignment="1">
      <alignment vertical="center" wrapText="1"/>
    </xf>
    <xf numFmtId="0" fontId="8" fillId="0" borderId="24" xfId="8" applyFont="1" applyBorder="1" applyAlignment="1">
      <alignment horizontal="center"/>
    </xf>
    <xf numFmtId="10" fontId="0" fillId="0" borderId="46" xfId="0" applyNumberFormat="1" applyBorder="1" applyAlignment="1">
      <alignment horizontal="right"/>
    </xf>
    <xf numFmtId="0" fontId="0" fillId="0" borderId="45" xfId="0" applyBorder="1" applyAlignment="1">
      <alignment horizontal="center" vertical="center"/>
    </xf>
    <xf numFmtId="0" fontId="0" fillId="0" borderId="63" xfId="0" applyBorder="1"/>
    <xf numFmtId="0" fontId="0" fillId="0" borderId="63" xfId="0" applyBorder="1" applyAlignment="1">
      <alignment horizontal="center" vertical="center"/>
    </xf>
    <xf numFmtId="10" fontId="0" fillId="0" borderId="46" xfId="0" applyNumberFormat="1" applyBorder="1" applyAlignment="1">
      <alignment horizontal="right" vertical="center"/>
    </xf>
    <xf numFmtId="0" fontId="0" fillId="0" borderId="45" xfId="0" applyBorder="1" applyAlignment="1">
      <alignment vertical="center"/>
    </xf>
    <xf numFmtId="0" fontId="0" fillId="0" borderId="63" xfId="0" applyBorder="1" applyAlignment="1">
      <alignment horizontal="left" vertical="center"/>
    </xf>
    <xf numFmtId="0" fontId="0" fillId="0" borderId="63" xfId="0" applyBorder="1" applyAlignment="1">
      <alignment vertical="center"/>
    </xf>
    <xf numFmtId="0" fontId="0" fillId="0" borderId="44" xfId="0" applyBorder="1" applyAlignment="1">
      <alignment vertical="center"/>
    </xf>
    <xf numFmtId="0" fontId="31" fillId="0" borderId="0" xfId="0" applyFont="1"/>
    <xf numFmtId="168" fontId="33" fillId="14" borderId="12" xfId="0" applyNumberFormat="1" applyFont="1" applyFill="1" applyBorder="1" applyAlignment="1">
      <alignment horizontal="center" wrapText="1"/>
    </xf>
    <xf numFmtId="168" fontId="33" fillId="14" borderId="11" xfId="0" applyNumberFormat="1" applyFont="1" applyFill="1" applyBorder="1" applyAlignment="1">
      <alignment horizontal="center" wrapText="1"/>
    </xf>
    <xf numFmtId="0" fontId="2" fillId="14" borderId="22" xfId="0" applyFont="1" applyFill="1" applyBorder="1" applyAlignment="1">
      <alignment horizontal="center"/>
    </xf>
    <xf numFmtId="168" fontId="0" fillId="15" borderId="20" xfId="0" applyNumberFormat="1" applyFill="1" applyBorder="1" applyAlignment="1" applyProtection="1">
      <alignment horizontal="center"/>
      <protection locked="0"/>
    </xf>
    <xf numFmtId="168" fontId="34" fillId="3" borderId="86" xfId="0" applyNumberFormat="1" applyFont="1" applyFill="1" applyBorder="1" applyAlignment="1">
      <alignment horizontal="center"/>
    </xf>
    <xf numFmtId="168" fontId="34" fillId="3" borderId="61" xfId="0" applyNumberFormat="1" applyFont="1" applyFill="1" applyBorder="1" applyAlignment="1">
      <alignment horizontal="center"/>
    </xf>
    <xf numFmtId="168" fontId="35" fillId="16" borderId="87" xfId="0" applyNumberFormat="1" applyFont="1" applyFill="1" applyBorder="1" applyAlignment="1">
      <alignment horizontal="center"/>
    </xf>
    <xf numFmtId="0" fontId="2" fillId="14" borderId="12" xfId="0" applyFont="1" applyFill="1" applyBorder="1" applyAlignment="1">
      <alignment horizontal="center"/>
    </xf>
    <xf numFmtId="168" fontId="34" fillId="3" borderId="85" xfId="0" applyNumberFormat="1" applyFont="1" applyFill="1" applyBorder="1" applyAlignment="1">
      <alignment horizontal="center"/>
    </xf>
    <xf numFmtId="168" fontId="34" fillId="3" borderId="80" xfId="0" applyNumberFormat="1" applyFont="1" applyFill="1" applyBorder="1" applyAlignment="1">
      <alignment horizontal="center"/>
    </xf>
    <xf numFmtId="168" fontId="35" fillId="16" borderId="81" xfId="0" applyNumberFormat="1" applyFont="1" applyFill="1" applyBorder="1" applyAlignment="1">
      <alignment horizontal="center"/>
    </xf>
    <xf numFmtId="168" fontId="0" fillId="15" borderId="11" xfId="0" applyNumberFormat="1" applyFill="1" applyBorder="1" applyAlignment="1" applyProtection="1">
      <alignment horizontal="center"/>
      <protection locked="0"/>
    </xf>
    <xf numFmtId="4" fontId="0" fillId="0" borderId="0" xfId="0" applyNumberFormat="1" applyAlignment="1">
      <alignment horizontal="center"/>
    </xf>
    <xf numFmtId="2" fontId="3" fillId="0" borderId="0" xfId="0" applyNumberFormat="1" applyFont="1"/>
    <xf numFmtId="166" fontId="3" fillId="0" borderId="4" xfId="0" applyNumberFormat="1" applyFont="1" applyBorder="1"/>
    <xf numFmtId="0" fontId="14" fillId="0" borderId="9" xfId="0" applyFont="1" applyBorder="1"/>
    <xf numFmtId="0" fontId="14" fillId="0" borderId="52" xfId="0" applyFont="1" applyBorder="1"/>
    <xf numFmtId="0" fontId="14" fillId="0" borderId="51" xfId="0" applyFont="1" applyBorder="1"/>
    <xf numFmtId="0" fontId="14" fillId="0" borderId="55" xfId="0" applyFont="1" applyBorder="1"/>
    <xf numFmtId="0" fontId="14" fillId="0" borderId="62" xfId="0" applyFont="1" applyBorder="1"/>
    <xf numFmtId="0" fontId="14" fillId="0" borderId="18" xfId="0" applyFont="1" applyBorder="1"/>
    <xf numFmtId="0" fontId="37" fillId="0" borderId="0" xfId="0" applyFont="1"/>
    <xf numFmtId="0" fontId="14" fillId="0" borderId="88" xfId="0" applyFont="1" applyBorder="1"/>
    <xf numFmtId="0" fontId="14" fillId="0" borderId="28" xfId="0" applyFont="1" applyBorder="1"/>
    <xf numFmtId="0" fontId="14" fillId="0" borderId="58" xfId="0" applyFont="1" applyBorder="1"/>
    <xf numFmtId="1" fontId="0" fillId="0" borderId="0" xfId="0" applyNumberFormat="1"/>
    <xf numFmtId="0" fontId="34" fillId="3" borderId="37" xfId="0" applyFont="1" applyFill="1" applyBorder="1" applyAlignment="1">
      <alignment horizontal="right"/>
    </xf>
    <xf numFmtId="0" fontId="31" fillId="0" borderId="0" xfId="0" applyFont="1" applyAlignment="1">
      <alignment horizontal="left" wrapText="1"/>
    </xf>
    <xf numFmtId="0" fontId="0" fillId="14" borderId="0" xfId="0" applyFill="1"/>
    <xf numFmtId="0" fontId="0" fillId="14" borderId="0" xfId="0" applyFill="1" applyAlignment="1">
      <alignment horizontal="right"/>
    </xf>
    <xf numFmtId="43" fontId="2" fillId="14" borderId="0" xfId="0" applyNumberFormat="1" applyFont="1" applyFill="1"/>
    <xf numFmtId="0" fontId="0" fillId="14" borderId="63" xfId="0" applyFill="1" applyBorder="1"/>
    <xf numFmtId="0" fontId="0" fillId="14" borderId="63" xfId="0" applyFill="1" applyBorder="1" applyAlignment="1">
      <alignment horizontal="right"/>
    </xf>
    <xf numFmtId="0" fontId="0" fillId="14" borderId="64" xfId="0" applyFill="1" applyBorder="1"/>
    <xf numFmtId="0" fontId="0" fillId="14" borderId="64" xfId="0" applyFill="1" applyBorder="1" applyAlignment="1">
      <alignment horizontal="right"/>
    </xf>
    <xf numFmtId="43" fontId="0" fillId="14" borderId="64" xfId="0" applyNumberFormat="1" applyFill="1" applyBorder="1"/>
    <xf numFmtId="172" fontId="2" fillId="14" borderId="63" xfId="0" applyNumberFormat="1" applyFont="1" applyFill="1" applyBorder="1"/>
    <xf numFmtId="0" fontId="31" fillId="14" borderId="63" xfId="0" applyFont="1" applyFill="1" applyBorder="1"/>
    <xf numFmtId="172" fontId="34" fillId="3" borderId="91" xfId="0" applyNumberFormat="1" applyFont="1" applyFill="1" applyBorder="1" applyProtection="1">
      <protection hidden="1"/>
    </xf>
    <xf numFmtId="43" fontId="34" fillId="3" borderId="91" xfId="0" applyNumberFormat="1" applyFont="1" applyFill="1" applyBorder="1" applyProtection="1">
      <protection hidden="1"/>
    </xf>
    <xf numFmtId="43" fontId="0" fillId="18" borderId="34" xfId="0" applyNumberFormat="1" applyFill="1" applyBorder="1" applyProtection="1">
      <protection locked="0"/>
    </xf>
    <xf numFmtId="10" fontId="0" fillId="18" borderId="34" xfId="0" applyNumberFormat="1" applyFill="1" applyBorder="1" applyProtection="1">
      <protection locked="0"/>
    </xf>
    <xf numFmtId="0" fontId="0" fillId="18" borderId="56" xfId="0" applyFill="1" applyBorder="1" applyProtection="1">
      <protection locked="0"/>
    </xf>
    <xf numFmtId="0" fontId="0" fillId="18" borderId="34" xfId="0" applyFill="1" applyBorder="1" applyProtection="1">
      <protection locked="0"/>
    </xf>
    <xf numFmtId="0" fontId="0" fillId="14" borderId="25" xfId="0" applyFill="1" applyBorder="1"/>
    <xf numFmtId="0" fontId="0" fillId="14" borderId="25" xfId="0" applyFill="1" applyBorder="1" applyAlignment="1">
      <alignment horizontal="right"/>
    </xf>
    <xf numFmtId="43" fontId="2" fillId="14" borderId="25" xfId="0" applyNumberFormat="1" applyFont="1" applyFill="1" applyBorder="1"/>
    <xf numFmtId="43" fontId="0" fillId="18" borderId="92" xfId="0" applyNumberFormat="1" applyFill="1" applyBorder="1" applyProtection="1">
      <protection locked="0"/>
    </xf>
    <xf numFmtId="169" fontId="34" fillId="3" borderId="91" xfId="0" applyNumberFormat="1" applyFont="1" applyFill="1" applyBorder="1" applyProtection="1">
      <protection hidden="1"/>
    </xf>
    <xf numFmtId="0" fontId="31" fillId="0" borderId="0" xfId="0" applyFont="1" applyProtection="1">
      <protection locked="0"/>
    </xf>
    <xf numFmtId="173" fontId="34" fillId="3" borderId="91" xfId="0" applyNumberFormat="1" applyFont="1" applyFill="1" applyBorder="1" applyProtection="1">
      <protection hidden="1"/>
    </xf>
    <xf numFmtId="174" fontId="34" fillId="3" borderId="91" xfId="0" applyNumberFormat="1" applyFont="1" applyFill="1" applyBorder="1" applyProtection="1">
      <protection hidden="1"/>
    </xf>
    <xf numFmtId="176" fontId="3" fillId="0" borderId="4" xfId="0" applyNumberFormat="1" applyFont="1" applyBorder="1"/>
    <xf numFmtId="0" fontId="3" fillId="21" borderId="3" xfId="0" applyFont="1" applyFill="1" applyBorder="1"/>
    <xf numFmtId="9" fontId="0" fillId="18" borderId="34" xfId="0" applyNumberFormat="1" applyFill="1" applyBorder="1" applyProtection="1">
      <protection locked="0"/>
    </xf>
    <xf numFmtId="167" fontId="34" fillId="3" borderId="91" xfId="0" applyNumberFormat="1" applyFont="1" applyFill="1" applyBorder="1" applyProtection="1">
      <protection hidden="1"/>
    </xf>
    <xf numFmtId="6" fontId="40" fillId="0" borderId="0" xfId="0" applyNumberFormat="1" applyFont="1"/>
    <xf numFmtId="0" fontId="13" fillId="0" borderId="0" xfId="0" applyFont="1" applyAlignment="1">
      <alignment horizontal="left" wrapText="1"/>
    </xf>
    <xf numFmtId="0" fontId="13" fillId="0" borderId="0" xfId="0" applyFont="1" applyAlignment="1">
      <alignment wrapText="1"/>
    </xf>
    <xf numFmtId="0" fontId="38" fillId="14" borderId="0" xfId="0" applyFont="1" applyFill="1" applyAlignment="1">
      <alignment horizontal="left" vertical="top"/>
    </xf>
    <xf numFmtId="0" fontId="38" fillId="14" borderId="0" xfId="0" applyFont="1" applyFill="1" applyAlignment="1">
      <alignment horizontal="left"/>
    </xf>
    <xf numFmtId="43" fontId="2" fillId="14" borderId="63" xfId="0" applyNumberFormat="1" applyFont="1" applyFill="1" applyBorder="1"/>
    <xf numFmtId="164" fontId="20" fillId="0" borderId="0" xfId="9" applyNumberFormat="1" applyFont="1" applyFill="1" applyBorder="1" applyAlignment="1">
      <alignment horizontal="right"/>
    </xf>
    <xf numFmtId="2" fontId="8" fillId="0" borderId="45" xfId="9" quotePrefix="1" applyNumberFormat="1" applyFont="1" applyBorder="1" applyAlignment="1">
      <alignment horizontal="center" vertical="center" wrapText="1"/>
    </xf>
    <xf numFmtId="0" fontId="8" fillId="0" borderId="45" xfId="9" applyNumberFormat="1" applyFont="1" applyBorder="1" applyAlignment="1">
      <alignment horizontal="center" wrapText="1"/>
    </xf>
    <xf numFmtId="0" fontId="8" fillId="0" borderId="0" xfId="8" applyFont="1" applyAlignment="1">
      <alignment horizontal="center" wrapText="1"/>
    </xf>
    <xf numFmtId="10" fontId="2" fillId="19" borderId="65" xfId="0" applyNumberFormat="1" applyFont="1" applyFill="1" applyBorder="1" applyAlignment="1">
      <alignment horizontal="right" vertical="top"/>
    </xf>
    <xf numFmtId="10" fontId="2" fillId="19" borderId="65" xfId="0" applyNumberFormat="1" applyFont="1" applyFill="1" applyBorder="1" applyAlignment="1">
      <alignment horizontal="right"/>
    </xf>
    <xf numFmtId="170" fontId="42" fillId="0" borderId="0" xfId="0" applyNumberFormat="1" applyFont="1" applyAlignment="1">
      <alignment horizontal="center" vertical="center" wrapText="1"/>
    </xf>
    <xf numFmtId="0" fontId="9" fillId="0" borderId="64" xfId="0" applyFont="1" applyBorder="1" applyAlignment="1">
      <alignment horizontal="center" vertical="center" wrapText="1"/>
    </xf>
    <xf numFmtId="0" fontId="9" fillId="0" borderId="42" xfId="0" applyFont="1" applyBorder="1" applyAlignment="1">
      <alignment horizontal="center" vertical="center" wrapText="1"/>
    </xf>
    <xf numFmtId="0" fontId="10" fillId="0" borderId="0" xfId="0" applyFont="1" applyAlignment="1">
      <alignment horizontal="center" wrapText="1"/>
    </xf>
    <xf numFmtId="0" fontId="8" fillId="0" borderId="0" xfId="8" applyFont="1" applyAlignment="1">
      <alignment horizontal="center"/>
    </xf>
    <xf numFmtId="2" fontId="9" fillId="0" borderId="45" xfId="0" applyNumberFormat="1" applyFont="1" applyBorder="1" applyAlignment="1">
      <alignment horizontal="center" vertical="center" wrapText="1"/>
    </xf>
    <xf numFmtId="0" fontId="9" fillId="0" borderId="45" xfId="0" applyFont="1" applyBorder="1" applyAlignment="1">
      <alignment horizontal="center" vertical="center" wrapText="1"/>
    </xf>
    <xf numFmtId="0" fontId="9" fillId="0" borderId="63" xfId="0" applyFont="1" applyBorder="1" applyAlignment="1">
      <alignment horizontal="center" vertical="center"/>
    </xf>
    <xf numFmtId="0" fontId="9" fillId="0" borderId="44" xfId="0" applyFont="1" applyBorder="1" applyAlignment="1">
      <alignment horizontal="center" vertical="center"/>
    </xf>
    <xf numFmtId="0" fontId="8" fillId="0" borderId="27" xfId="8" applyFont="1" applyBorder="1" applyAlignment="1">
      <alignment vertical="center" wrapText="1"/>
    </xf>
    <xf numFmtId="2" fontId="8" fillId="0" borderId="47" xfId="3" applyNumberFormat="1" applyFont="1" applyFill="1" applyBorder="1" applyAlignment="1">
      <alignment horizontal="center" vertical="center" wrapText="1"/>
    </xf>
    <xf numFmtId="2" fontId="8" fillId="0" borderId="91" xfId="3" applyNumberFormat="1" applyFont="1" applyFill="1" applyBorder="1" applyAlignment="1">
      <alignment horizontal="center" vertical="center" wrapText="1"/>
    </xf>
    <xf numFmtId="0" fontId="8" fillId="0" borderId="0" xfId="8" applyFont="1" applyAlignment="1">
      <alignment vertical="center" wrapText="1"/>
    </xf>
    <xf numFmtId="10" fontId="1" fillId="0" borderId="46" xfId="3" applyNumberFormat="1" applyFont="1" applyBorder="1" applyAlignment="1">
      <alignment horizontal="right"/>
    </xf>
    <xf numFmtId="0" fontId="0" fillId="0" borderId="45" xfId="0" applyBorder="1" applyAlignment="1">
      <alignment horizontal="center"/>
    </xf>
    <xf numFmtId="0" fontId="8" fillId="0" borderId="64" xfId="8" applyFont="1" applyBorder="1" applyAlignment="1">
      <alignment wrapText="1"/>
    </xf>
    <xf numFmtId="0" fontId="8" fillId="0" borderId="25" xfId="8" applyFont="1" applyBorder="1" applyAlignment="1">
      <alignment wrapText="1"/>
    </xf>
    <xf numFmtId="0" fontId="8" fillId="0" borderId="21" xfId="8" applyFont="1" applyBorder="1" applyAlignment="1">
      <alignment wrapText="1"/>
    </xf>
    <xf numFmtId="0" fontId="8" fillId="0" borderId="0" xfId="8" applyFont="1" applyAlignment="1">
      <alignment wrapText="1"/>
    </xf>
    <xf numFmtId="0" fontId="8" fillId="0" borderId="25" xfId="8" applyFont="1" applyBorder="1" applyAlignment="1">
      <alignment vertical="center" wrapText="1"/>
    </xf>
    <xf numFmtId="10" fontId="5" fillId="19" borderId="13" xfId="8" applyNumberFormat="1" applyFont="1" applyFill="1" applyBorder="1" applyAlignment="1">
      <alignment horizontal="center" vertical="center" wrapText="1"/>
    </xf>
    <xf numFmtId="10" fontId="0" fillId="19" borderId="36" xfId="0" applyNumberFormat="1" applyFill="1" applyBorder="1"/>
    <xf numFmtId="0" fontId="0" fillId="20" borderId="34" xfId="0" applyFill="1" applyBorder="1" applyAlignment="1">
      <alignment horizontal="center"/>
    </xf>
    <xf numFmtId="0" fontId="6" fillId="20" borderId="11" xfId="0" applyFont="1" applyFill="1" applyBorder="1" applyAlignment="1">
      <alignment horizontal="center" vertical="center" wrapText="1"/>
    </xf>
    <xf numFmtId="0" fontId="39" fillId="34" borderId="7" xfId="0" applyFont="1" applyFill="1" applyBorder="1" applyAlignment="1">
      <alignment horizontal="center"/>
    </xf>
    <xf numFmtId="0" fontId="39" fillId="34" borderId="0" xfId="0" applyFont="1" applyFill="1" applyAlignment="1">
      <alignment horizontal="center"/>
    </xf>
    <xf numFmtId="0" fontId="39" fillId="34" borderId="0" xfId="0" applyFont="1" applyFill="1"/>
    <xf numFmtId="0" fontId="39" fillId="34" borderId="8" xfId="0" applyFont="1" applyFill="1" applyBorder="1"/>
    <xf numFmtId="0" fontId="39" fillId="34" borderId="7" xfId="0" applyFont="1" applyFill="1" applyBorder="1"/>
    <xf numFmtId="0" fontId="39" fillId="35" borderId="7" xfId="0" applyFont="1" applyFill="1" applyBorder="1" applyAlignment="1">
      <alignment horizontal="center"/>
    </xf>
    <xf numFmtId="0" fontId="39" fillId="35" borderId="0" xfId="0" applyFont="1" applyFill="1" applyAlignment="1">
      <alignment horizontal="center"/>
    </xf>
    <xf numFmtId="0" fontId="39" fillId="35" borderId="0" xfId="0" applyFont="1" applyFill="1"/>
    <xf numFmtId="0" fontId="39" fillId="35" borderId="8" xfId="0" applyFont="1" applyFill="1" applyBorder="1"/>
    <xf numFmtId="0" fontId="39" fillId="36" borderId="5" xfId="0" applyFont="1" applyFill="1" applyBorder="1" applyAlignment="1">
      <alignment horizontal="center"/>
    </xf>
    <xf numFmtId="0" fontId="39" fillId="36" borderId="6" xfId="0" applyFont="1" applyFill="1" applyBorder="1" applyAlignment="1">
      <alignment horizontal="center"/>
    </xf>
    <xf numFmtId="0" fontId="39" fillId="36" borderId="6" xfId="0" applyFont="1" applyFill="1" applyBorder="1"/>
    <xf numFmtId="0" fontId="39" fillId="36" borderId="9" xfId="0" applyFont="1" applyFill="1" applyBorder="1"/>
    <xf numFmtId="0" fontId="8" fillId="0" borderId="0" xfId="9" applyNumberFormat="1" applyFont="1" applyBorder="1" applyAlignment="1">
      <alignment horizontal="center" vertical="center" wrapText="1"/>
    </xf>
    <xf numFmtId="0" fontId="45" fillId="0" borderId="0" xfId="0" applyFont="1" applyAlignment="1">
      <alignment horizontal="center"/>
    </xf>
    <xf numFmtId="0" fontId="45" fillId="0" borderId="0" xfId="0" applyFont="1"/>
    <xf numFmtId="0" fontId="39" fillId="22" borderId="0" xfId="0" applyFont="1" applyFill="1" applyAlignment="1">
      <alignment horizontal="center"/>
    </xf>
    <xf numFmtId="0" fontId="39" fillId="22" borderId="0" xfId="0" applyFont="1" applyFill="1"/>
    <xf numFmtId="0" fontId="39" fillId="23" borderId="0" xfId="0" applyFont="1" applyFill="1" applyAlignment="1">
      <alignment horizontal="center"/>
    </xf>
    <xf numFmtId="0" fontId="39" fillId="23" borderId="0" xfId="0" applyFont="1" applyFill="1"/>
    <xf numFmtId="0" fontId="46" fillId="24" borderId="0" xfId="0" applyFont="1" applyFill="1" applyAlignment="1">
      <alignment horizontal="center"/>
    </xf>
    <xf numFmtId="0" fontId="46" fillId="24" borderId="0" xfId="0" applyFont="1" applyFill="1"/>
    <xf numFmtId="0" fontId="46" fillId="25" borderId="0" xfId="0" applyFont="1" applyFill="1" applyAlignment="1">
      <alignment horizontal="center"/>
    </xf>
    <xf numFmtId="0" fontId="46" fillId="25" borderId="0" xfId="0" applyFont="1" applyFill="1"/>
    <xf numFmtId="0" fontId="39" fillId="26" borderId="0" xfId="0" applyFont="1" applyFill="1" applyAlignment="1">
      <alignment horizontal="center"/>
    </xf>
    <xf numFmtId="0" fontId="39" fillId="26" borderId="0" xfId="0" applyFont="1" applyFill="1"/>
    <xf numFmtId="0" fontId="39" fillId="27" borderId="0" xfId="0" applyFont="1" applyFill="1" applyAlignment="1">
      <alignment horizontal="center"/>
    </xf>
    <xf numFmtId="0" fontId="39" fillId="27" borderId="0" xfId="0" applyFont="1" applyFill="1"/>
    <xf numFmtId="0" fontId="39" fillId="28" borderId="0" xfId="0" applyFont="1" applyFill="1" applyAlignment="1">
      <alignment horizontal="center"/>
    </xf>
    <xf numFmtId="0" fontId="39" fillId="28" borderId="0" xfId="0" applyFont="1" applyFill="1"/>
    <xf numFmtId="0" fontId="46" fillId="29" borderId="0" xfId="0" applyFont="1" applyFill="1" applyAlignment="1">
      <alignment horizontal="center"/>
    </xf>
    <xf numFmtId="0" fontId="46" fillId="29" borderId="0" xfId="0" applyFont="1" applyFill="1"/>
    <xf numFmtId="0" fontId="39" fillId="30" borderId="0" xfId="0" applyFont="1" applyFill="1" applyAlignment="1">
      <alignment horizontal="center"/>
    </xf>
    <xf numFmtId="0" fontId="47" fillId="30" borderId="0" xfId="0" applyFont="1" applyFill="1" applyAlignment="1">
      <alignment horizontal="center"/>
    </xf>
    <xf numFmtId="0" fontId="47" fillId="30" borderId="0" xfId="0" applyFont="1" applyFill="1"/>
    <xf numFmtId="0" fontId="39" fillId="30" borderId="0" xfId="0" applyFont="1" applyFill="1" applyAlignment="1">
      <alignment horizontal="left"/>
    </xf>
    <xf numFmtId="0" fontId="39" fillId="31" borderId="0" xfId="0" applyFont="1" applyFill="1" applyAlignment="1">
      <alignment horizontal="center"/>
    </xf>
    <xf numFmtId="0" fontId="39" fillId="31" borderId="0" xfId="0" applyFont="1" applyFill="1"/>
    <xf numFmtId="0" fontId="39" fillId="32" borderId="0" xfId="0" applyFont="1" applyFill="1" applyAlignment="1">
      <alignment horizontal="center"/>
    </xf>
    <xf numFmtId="0" fontId="39" fillId="32" borderId="0" xfId="0" applyFont="1" applyFill="1"/>
    <xf numFmtId="0" fontId="46" fillId="33" borderId="0" xfId="0" applyFont="1" applyFill="1" applyAlignment="1">
      <alignment horizontal="center"/>
    </xf>
    <xf numFmtId="0" fontId="46" fillId="33" borderId="0" xfId="0" applyFont="1" applyFill="1"/>
    <xf numFmtId="0" fontId="39" fillId="36" borderId="0" xfId="0" applyFont="1" applyFill="1" applyAlignment="1">
      <alignment horizontal="center"/>
    </xf>
    <xf numFmtId="0" fontId="39" fillId="36" borderId="0" xfId="0" applyFont="1" applyFill="1"/>
    <xf numFmtId="171" fontId="42" fillId="0" borderId="0" xfId="0" applyNumberFormat="1" applyFont="1" applyAlignment="1">
      <alignment horizontal="center" vertical="center" wrapText="1"/>
    </xf>
    <xf numFmtId="0" fontId="8" fillId="0" borderId="63" xfId="0" applyFont="1" applyBorder="1" applyAlignment="1">
      <alignment horizontal="center" vertical="center" wrapText="1"/>
    </xf>
    <xf numFmtId="170" fontId="10" fillId="0" borderId="64" xfId="0" applyNumberFormat="1" applyFont="1" applyBorder="1" applyAlignment="1">
      <alignment horizontal="center" vertical="center" wrapText="1"/>
    </xf>
    <xf numFmtId="168" fontId="2" fillId="19" borderId="27" xfId="0" applyNumberFormat="1" applyFont="1" applyFill="1" applyBorder="1" applyAlignment="1">
      <alignment horizontal="center" vertical="center"/>
    </xf>
    <xf numFmtId="10" fontId="0" fillId="19" borderId="95" xfId="0" applyNumberFormat="1" applyFill="1" applyBorder="1" applyAlignment="1">
      <alignment horizontal="center"/>
    </xf>
    <xf numFmtId="0" fontId="3" fillId="37" borderId="3" xfId="0" applyFont="1" applyFill="1" applyBorder="1"/>
    <xf numFmtId="0" fontId="31" fillId="14" borderId="41" xfId="0" applyFont="1" applyFill="1" applyBorder="1"/>
    <xf numFmtId="0" fontId="31" fillId="14" borderId="42" xfId="0" applyFont="1" applyFill="1" applyBorder="1"/>
    <xf numFmtId="0" fontId="31" fillId="14" borderId="19" xfId="0" applyFont="1" applyFill="1" applyBorder="1"/>
    <xf numFmtId="0" fontId="31" fillId="14" borderId="16" xfId="0" applyFont="1" applyFill="1" applyBorder="1"/>
    <xf numFmtId="0" fontId="31" fillId="14" borderId="46" xfId="0" applyFont="1" applyFill="1" applyBorder="1"/>
    <xf numFmtId="0" fontId="31" fillId="14" borderId="45" xfId="0" applyFont="1" applyFill="1" applyBorder="1"/>
    <xf numFmtId="0" fontId="31" fillId="14" borderId="22" xfId="0" applyFont="1" applyFill="1" applyBorder="1"/>
    <xf numFmtId="0" fontId="31" fillId="14" borderId="24" xfId="0" applyFont="1" applyFill="1" applyBorder="1"/>
    <xf numFmtId="0" fontId="31" fillId="14" borderId="43" xfId="0" applyFont="1" applyFill="1" applyBorder="1"/>
    <xf numFmtId="0" fontId="31" fillId="14" borderId="44" xfId="0" applyFont="1" applyFill="1" applyBorder="1"/>
    <xf numFmtId="0" fontId="31" fillId="14" borderId="15" xfId="0" applyFont="1" applyFill="1" applyBorder="1"/>
    <xf numFmtId="0" fontId="31" fillId="14" borderId="18" xfId="0" applyFont="1" applyFill="1" applyBorder="1"/>
    <xf numFmtId="0" fontId="29" fillId="0" borderId="0" xfId="0" applyFont="1" applyAlignment="1">
      <alignment horizontal="left"/>
    </xf>
    <xf numFmtId="0" fontId="34" fillId="3" borderId="37" xfId="0" applyFont="1" applyFill="1" applyBorder="1" applyAlignment="1">
      <alignment horizontal="right" wrapText="1"/>
    </xf>
    <xf numFmtId="0" fontId="29" fillId="14" borderId="0" xfId="0" applyFont="1" applyFill="1" applyAlignment="1">
      <alignment horizontal="right" wrapText="1"/>
    </xf>
    <xf numFmtId="43" fontId="29" fillId="16" borderId="34" xfId="0" applyNumberFormat="1" applyFont="1" applyFill="1" applyBorder="1" applyProtection="1">
      <protection locked="0"/>
    </xf>
    <xf numFmtId="0" fontId="0" fillId="14" borderId="101" xfId="0" applyFill="1" applyBorder="1" applyAlignment="1">
      <alignment horizontal="right" wrapText="1"/>
    </xf>
    <xf numFmtId="0" fontId="31" fillId="14" borderId="0" xfId="0" applyFont="1" applyFill="1"/>
    <xf numFmtId="43" fontId="31" fillId="0" borderId="0" xfId="0" applyNumberFormat="1" applyFont="1" applyProtection="1">
      <protection locked="0"/>
    </xf>
    <xf numFmtId="0" fontId="0" fillId="0" borderId="0" xfId="0" applyAlignment="1">
      <alignment horizontal="left"/>
    </xf>
    <xf numFmtId="42" fontId="40" fillId="19" borderId="11" xfId="0" applyNumberFormat="1" applyFont="1" applyFill="1" applyBorder="1" applyAlignment="1">
      <alignment horizontal="center"/>
    </xf>
    <xf numFmtId="0" fontId="30" fillId="0" borderId="0" xfId="0" applyFont="1"/>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0" fillId="0" borderId="0" xfId="0" applyAlignment="1">
      <alignment vertical="center" wrapText="1"/>
    </xf>
    <xf numFmtId="0" fontId="27" fillId="0" borderId="0" xfId="0" applyFont="1"/>
    <xf numFmtId="167" fontId="0" fillId="0" borderId="0" xfId="1" applyNumberFormat="1" applyFont="1" applyAlignment="1">
      <alignment wrapText="1"/>
    </xf>
    <xf numFmtId="177" fontId="0" fillId="0" borderId="15" xfId="0" applyNumberFormat="1" applyBorder="1"/>
    <xf numFmtId="0" fontId="0" fillId="0" borderId="18" xfId="0" applyBorder="1"/>
    <xf numFmtId="0" fontId="29" fillId="0" borderId="0" xfId="0" applyFont="1"/>
    <xf numFmtId="0" fontId="0" fillId="13" borderId="139" xfId="0" applyFill="1" applyBorder="1" applyAlignment="1">
      <alignment horizontal="right" indent="1"/>
    </xf>
    <xf numFmtId="0" fontId="0" fillId="13" borderId="140" xfId="0" applyFill="1" applyBorder="1" applyAlignment="1">
      <alignment horizontal="right" indent="1"/>
    </xf>
    <xf numFmtId="0" fontId="0" fillId="13" borderId="141" xfId="0" applyFill="1" applyBorder="1" applyAlignment="1">
      <alignment horizontal="right" indent="1"/>
    </xf>
    <xf numFmtId="0" fontId="0" fillId="13" borderId="142" xfId="0" applyFill="1" applyBorder="1" applyAlignment="1">
      <alignment horizontal="right" indent="1"/>
    </xf>
    <xf numFmtId="0" fontId="0" fillId="13" borderId="143" xfId="0" applyFill="1" applyBorder="1" applyAlignment="1">
      <alignment horizontal="right" indent="1"/>
    </xf>
    <xf numFmtId="0" fontId="0" fillId="13" borderId="144" xfId="0" applyFill="1" applyBorder="1" applyAlignment="1">
      <alignment horizontal="right" indent="1"/>
    </xf>
    <xf numFmtId="0" fontId="0" fillId="0" borderId="7" xfId="0" applyBorder="1" applyAlignment="1">
      <alignment horizontal="right"/>
    </xf>
    <xf numFmtId="0" fontId="0" fillId="0" borderId="5" xfId="0" applyBorder="1" applyAlignment="1">
      <alignment horizontal="right"/>
    </xf>
    <xf numFmtId="0" fontId="0" fillId="0" borderId="7" xfId="0" applyBorder="1"/>
    <xf numFmtId="0" fontId="0" fillId="0" borderId="5" xfId="0" applyBorder="1"/>
    <xf numFmtId="0" fontId="0" fillId="13" borderId="128" xfId="0" applyFill="1" applyBorder="1" applyAlignment="1">
      <alignment horizontal="right"/>
    </xf>
    <xf numFmtId="0" fontId="0" fillId="13" borderId="129" xfId="0" applyFill="1" applyBorder="1" applyAlignment="1">
      <alignment horizontal="center" vertical="center"/>
    </xf>
    <xf numFmtId="0" fontId="0" fillId="13" borderId="130" xfId="0" applyFill="1" applyBorder="1" applyAlignment="1">
      <alignment horizontal="center" vertical="center"/>
    </xf>
    <xf numFmtId="0" fontId="2" fillId="13" borderId="114" xfId="0" applyFont="1" applyFill="1" applyBorder="1"/>
    <xf numFmtId="0" fontId="0" fillId="13" borderId="150" xfId="0" applyFill="1" applyBorder="1" applyAlignment="1">
      <alignment horizontal="right" indent="1"/>
    </xf>
    <xf numFmtId="14" fontId="0" fillId="19" borderId="6" xfId="0" applyNumberFormat="1" applyFill="1" applyBorder="1" applyAlignment="1">
      <alignment horizontal="center" vertical="center"/>
    </xf>
    <xf numFmtId="0" fontId="8" fillId="0" borderId="0" xfId="8" applyFont="1" applyAlignment="1">
      <alignment horizontal="center" vertical="center" wrapText="1"/>
    </xf>
    <xf numFmtId="0" fontId="8" fillId="0" borderId="0" xfId="8"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45" xfId="0" applyFont="1" applyBorder="1" applyAlignment="1">
      <alignment horizontal="center" vertical="center"/>
    </xf>
    <xf numFmtId="0" fontId="8" fillId="0" borderId="63" xfId="8" applyFont="1" applyBorder="1" applyAlignment="1">
      <alignment horizontal="left" vertical="center" wrapText="1"/>
    </xf>
    <xf numFmtId="170" fontId="10" fillId="0" borderId="0" xfId="0" applyNumberFormat="1" applyFont="1" applyAlignment="1">
      <alignment horizontal="center" vertical="center" wrapText="1"/>
    </xf>
    <xf numFmtId="0" fontId="9" fillId="0" borderId="46" xfId="0" applyFont="1" applyBorder="1" applyAlignment="1">
      <alignment horizontal="center" vertical="center"/>
    </xf>
    <xf numFmtId="2" fontId="9" fillId="0" borderId="0" xfId="0" applyNumberFormat="1" applyFont="1" applyAlignment="1">
      <alignment horizontal="center" vertical="center" wrapText="1"/>
    </xf>
    <xf numFmtId="2" fontId="8" fillId="0" borderId="37" xfId="3" applyNumberFormat="1" applyFont="1" applyFill="1" applyBorder="1" applyAlignment="1">
      <alignment horizontal="center" vertical="center" wrapText="1"/>
    </xf>
    <xf numFmtId="0" fontId="8" fillId="0" borderId="63" xfId="8" applyFont="1" applyBorder="1" applyAlignment="1">
      <alignment horizontal="center" vertical="center"/>
    </xf>
    <xf numFmtId="0" fontId="8" fillId="0" borderId="44" xfId="8" applyFont="1" applyBorder="1" applyAlignment="1">
      <alignment horizontal="center" vertical="center"/>
    </xf>
    <xf numFmtId="0" fontId="8" fillId="0" borderId="38" xfId="8" applyFont="1" applyBorder="1" applyAlignment="1">
      <alignment horizontal="center" vertical="center"/>
    </xf>
    <xf numFmtId="1" fontId="0" fillId="0" borderId="170" xfId="0" applyNumberFormat="1" applyBorder="1" applyAlignment="1">
      <alignment horizontal="center"/>
    </xf>
    <xf numFmtId="1" fontId="0" fillId="0" borderId="171" xfId="0" applyNumberFormat="1" applyBorder="1" applyAlignment="1">
      <alignment horizontal="center"/>
    </xf>
    <xf numFmtId="0" fontId="0" fillId="13" borderId="173" xfId="0" applyFill="1" applyBorder="1" applyAlignment="1">
      <alignment horizontal="right" indent="1"/>
    </xf>
    <xf numFmtId="0" fontId="2" fillId="13" borderId="32" xfId="0" applyFont="1" applyFill="1" applyBorder="1" applyAlignment="1">
      <alignment horizontal="center" vertical="center"/>
    </xf>
    <xf numFmtId="0" fontId="2" fillId="13" borderId="192" xfId="0" applyFont="1" applyFill="1" applyBorder="1"/>
    <xf numFmtId="0" fontId="2" fillId="13" borderId="198" xfId="0" applyFont="1" applyFill="1" applyBorder="1"/>
    <xf numFmtId="0" fontId="15" fillId="0" borderId="37" xfId="0" applyFont="1" applyBorder="1" applyAlignment="1">
      <alignment horizontal="center" vertical="center"/>
    </xf>
    <xf numFmtId="0" fontId="15" fillId="0" borderId="91" xfId="0" applyFont="1" applyBorder="1" applyAlignment="1">
      <alignment horizontal="center" vertical="center"/>
    </xf>
    <xf numFmtId="0" fontId="15" fillId="0" borderId="11" xfId="0" applyFont="1" applyBorder="1" applyAlignment="1">
      <alignment horizontal="center" vertical="center"/>
    </xf>
    <xf numFmtId="43" fontId="31" fillId="0" borderId="0" xfId="0" applyNumberFormat="1" applyFont="1"/>
    <xf numFmtId="4" fontId="54" fillId="42" borderId="216" xfId="0" applyNumberFormat="1" applyFont="1" applyFill="1" applyBorder="1" applyAlignment="1">
      <alignment horizontal="right"/>
    </xf>
    <xf numFmtId="3" fontId="55" fillId="42" borderId="216" xfId="0" applyNumberFormat="1" applyFont="1" applyFill="1" applyBorder="1" applyAlignment="1">
      <alignment horizontal="center"/>
    </xf>
    <xf numFmtId="2" fontId="55" fillId="41" borderId="216" xfId="0" applyNumberFormat="1" applyFont="1" applyFill="1" applyBorder="1" applyAlignment="1">
      <alignment horizontal="right"/>
    </xf>
    <xf numFmtId="3" fontId="55" fillId="42" borderId="218" xfId="0" applyNumberFormat="1" applyFont="1" applyFill="1" applyBorder="1" applyAlignment="1">
      <alignment horizontal="center"/>
    </xf>
    <xf numFmtId="2" fontId="55" fillId="41" borderId="218" xfId="0" applyNumberFormat="1" applyFont="1" applyFill="1" applyBorder="1" applyAlignment="1">
      <alignment horizontal="right"/>
    </xf>
    <xf numFmtId="3" fontId="55" fillId="42" borderId="101" xfId="0" applyNumberFormat="1" applyFont="1" applyFill="1" applyBorder="1" applyAlignment="1">
      <alignment horizontal="center"/>
    </xf>
    <xf numFmtId="178" fontId="56" fillId="41" borderId="216" xfId="0" applyNumberFormat="1" applyFont="1" applyFill="1" applyBorder="1" applyAlignment="1">
      <alignment horizontal="right"/>
    </xf>
    <xf numFmtId="178" fontId="56" fillId="40" borderId="216" xfId="0" applyNumberFormat="1" applyFont="1" applyFill="1" applyBorder="1" applyAlignment="1">
      <alignment horizontal="right"/>
    </xf>
    <xf numFmtId="175" fontId="57" fillId="41" borderId="215" xfId="0" applyNumberFormat="1" applyFont="1" applyFill="1" applyBorder="1" applyAlignment="1">
      <alignment horizontal="center"/>
    </xf>
    <xf numFmtId="4" fontId="54" fillId="42" borderId="0" xfId="0" applyNumberFormat="1" applyFont="1" applyFill="1" applyAlignment="1">
      <alignment horizontal="right"/>
    </xf>
    <xf numFmtId="10" fontId="8" fillId="42" borderId="216" xfId="0" applyNumberFormat="1" applyFont="1" applyFill="1" applyBorder="1" applyAlignment="1">
      <alignment horizontal="center"/>
    </xf>
    <xf numFmtId="0" fontId="53" fillId="51" borderId="0" xfId="0" applyFont="1" applyFill="1" applyAlignment="1">
      <alignment horizontal="center"/>
    </xf>
    <xf numFmtId="2" fontId="55" fillId="52" borderId="216" xfId="0" applyNumberFormat="1" applyFont="1" applyFill="1" applyBorder="1" applyAlignment="1">
      <alignment horizontal="right"/>
    </xf>
    <xf numFmtId="2" fontId="55" fillId="52" borderId="218" xfId="0" applyNumberFormat="1" applyFont="1" applyFill="1" applyBorder="1" applyAlignment="1">
      <alignment horizontal="right"/>
    </xf>
    <xf numFmtId="0" fontId="21" fillId="41" borderId="12" xfId="0" applyFont="1" applyFill="1" applyBorder="1"/>
    <xf numFmtId="0" fontId="8" fillId="41" borderId="0" xfId="0" applyFont="1" applyFill="1"/>
    <xf numFmtId="2" fontId="55" fillId="52" borderId="253" xfId="0" applyNumberFormat="1" applyFont="1" applyFill="1" applyBorder="1" applyAlignment="1">
      <alignment horizontal="right"/>
    </xf>
    <xf numFmtId="4" fontId="54" fillId="42" borderId="101" xfId="0" applyNumberFormat="1" applyFont="1" applyFill="1" applyBorder="1" applyAlignment="1">
      <alignment horizontal="right"/>
    </xf>
    <xf numFmtId="10" fontId="8" fillId="42" borderId="101" xfId="0" applyNumberFormat="1" applyFont="1" applyFill="1" applyBorder="1" applyAlignment="1">
      <alignment horizontal="center"/>
    </xf>
    <xf numFmtId="2" fontId="55" fillId="52" borderId="262" xfId="0" applyNumberFormat="1" applyFont="1" applyFill="1" applyBorder="1" applyAlignment="1">
      <alignment horizontal="right"/>
    </xf>
    <xf numFmtId="2" fontId="55" fillId="41" borderId="262" xfId="0" applyNumberFormat="1" applyFont="1" applyFill="1" applyBorder="1" applyAlignment="1">
      <alignment horizontal="right"/>
    </xf>
    <xf numFmtId="2" fontId="55" fillId="41" borderId="263" xfId="0" applyNumberFormat="1" applyFont="1" applyFill="1" applyBorder="1" applyAlignment="1">
      <alignment horizontal="right"/>
    </xf>
    <xf numFmtId="0" fontId="21" fillId="41" borderId="239" xfId="0" applyFont="1" applyFill="1" applyBorder="1" applyAlignment="1">
      <alignment horizontal="center"/>
    </xf>
    <xf numFmtId="0" fontId="21" fillId="41" borderId="15" xfId="0" applyFont="1" applyFill="1" applyBorder="1"/>
    <xf numFmtId="0" fontId="5" fillId="54" borderId="240" xfId="0" applyFont="1" applyFill="1" applyBorder="1" applyAlignment="1">
      <alignment horizontal="center"/>
    </xf>
    <xf numFmtId="5" fontId="8" fillId="39" borderId="264" xfId="0" applyNumberFormat="1" applyFont="1" applyFill="1" applyBorder="1"/>
    <xf numFmtId="5" fontId="8" fillId="39" borderId="21" xfId="0" applyNumberFormat="1" applyFont="1" applyFill="1" applyBorder="1"/>
    <xf numFmtId="4" fontId="5" fillId="53" borderId="224" xfId="0" applyNumberFormat="1" applyFont="1" applyFill="1" applyBorder="1" applyAlignment="1">
      <alignment horizontal="center" wrapText="1"/>
    </xf>
    <xf numFmtId="4" fontId="5" fillId="53" borderId="156" xfId="0" applyNumberFormat="1" applyFont="1" applyFill="1" applyBorder="1" applyAlignment="1">
      <alignment horizontal="center" wrapText="1"/>
    </xf>
    <xf numFmtId="5" fontId="5" fillId="55" borderId="102" xfId="0" applyNumberFormat="1" applyFont="1" applyFill="1" applyBorder="1" applyAlignment="1">
      <alignment horizontal="center"/>
    </xf>
    <xf numFmtId="5" fontId="5" fillId="41" borderId="102" xfId="0" applyNumberFormat="1" applyFont="1" applyFill="1" applyBorder="1" applyAlignment="1">
      <alignment horizontal="center"/>
    </xf>
    <xf numFmtId="41" fontId="10" fillId="42" borderId="216" xfId="0" applyNumberFormat="1" applyFont="1" applyFill="1" applyBorder="1" applyAlignment="1">
      <alignment horizontal="right"/>
    </xf>
    <xf numFmtId="41" fontId="8" fillId="42" borderId="216" xfId="0" applyNumberFormat="1" applyFont="1" applyFill="1" applyBorder="1" applyAlignment="1">
      <alignment horizontal="right"/>
    </xf>
    <xf numFmtId="41" fontId="8" fillId="42" borderId="218" xfId="0" applyNumberFormat="1" applyFont="1" applyFill="1" applyBorder="1" applyAlignment="1">
      <alignment horizontal="right"/>
    </xf>
    <xf numFmtId="41" fontId="10" fillId="42" borderId="253" xfId="0" applyNumberFormat="1" applyFont="1" applyFill="1" applyBorder="1" applyAlignment="1">
      <alignment horizontal="right"/>
    </xf>
    <xf numFmtId="41" fontId="10" fillId="42" borderId="254" xfId="0" applyNumberFormat="1" applyFont="1" applyFill="1" applyBorder="1" applyAlignment="1">
      <alignment horizontal="right"/>
    </xf>
    <xf numFmtId="41" fontId="10" fillId="42" borderId="101" xfId="0" applyNumberFormat="1" applyFont="1" applyFill="1" applyBorder="1" applyAlignment="1">
      <alignment horizontal="right"/>
    </xf>
    <xf numFmtId="41" fontId="8" fillId="42" borderId="101" xfId="0" applyNumberFormat="1" applyFont="1" applyFill="1" applyBorder="1" applyAlignment="1">
      <alignment horizontal="right"/>
    </xf>
    <xf numFmtId="0" fontId="21" fillId="41" borderId="14" xfId="0" applyFont="1" applyFill="1" applyBorder="1"/>
    <xf numFmtId="178" fontId="5" fillId="41" borderId="14" xfId="0" applyNumberFormat="1" applyFont="1" applyFill="1" applyBorder="1" applyAlignment="1">
      <alignment horizontal="right"/>
    </xf>
    <xf numFmtId="178" fontId="5" fillId="41" borderId="13" xfId="0" applyNumberFormat="1" applyFont="1" applyFill="1" applyBorder="1" applyAlignment="1">
      <alignment horizontal="right"/>
    </xf>
    <xf numFmtId="0" fontId="9" fillId="0" borderId="0" xfId="0" applyFont="1"/>
    <xf numFmtId="41" fontId="10" fillId="42" borderId="267" xfId="0" applyNumberFormat="1" applyFont="1" applyFill="1" applyBorder="1" applyAlignment="1">
      <alignment horizontal="right"/>
    </xf>
    <xf numFmtId="41" fontId="8" fillId="42" borderId="244" xfId="0" applyNumberFormat="1" applyFont="1" applyFill="1" applyBorder="1" applyAlignment="1">
      <alignment horizontal="right"/>
    </xf>
    <xf numFmtId="41" fontId="8" fillId="42" borderId="245" xfId="0" applyNumberFormat="1" applyFont="1" applyFill="1" applyBorder="1" applyAlignment="1">
      <alignment horizontal="right"/>
    </xf>
    <xf numFmtId="41" fontId="10" fillId="42" borderId="59" xfId="0" applyNumberFormat="1" applyFont="1" applyFill="1" applyBorder="1" applyAlignment="1">
      <alignment horizontal="right"/>
    </xf>
    <xf numFmtId="41" fontId="8" fillId="42" borderId="59" xfId="0" applyNumberFormat="1" applyFont="1" applyFill="1" applyBorder="1" applyAlignment="1">
      <alignment horizontal="right"/>
    </xf>
    <xf numFmtId="41" fontId="8" fillId="42" borderId="62" xfId="0" applyNumberFormat="1" applyFont="1" applyFill="1" applyBorder="1" applyAlignment="1">
      <alignment horizontal="right"/>
    </xf>
    <xf numFmtId="41" fontId="8" fillId="42" borderId="246" xfId="0" applyNumberFormat="1" applyFont="1" applyFill="1" applyBorder="1" applyAlignment="1">
      <alignment horizontal="right"/>
    </xf>
    <xf numFmtId="41" fontId="10" fillId="42" borderId="89" xfId="0" applyNumberFormat="1" applyFont="1" applyFill="1" applyBorder="1" applyAlignment="1">
      <alignment horizontal="right"/>
    </xf>
    <xf numFmtId="41" fontId="8" fillId="42" borderId="18" xfId="0" applyNumberFormat="1" applyFont="1" applyFill="1" applyBorder="1" applyAlignment="1">
      <alignment horizontal="right"/>
    </xf>
    <xf numFmtId="41" fontId="10" fillId="42" borderId="269" xfId="0" applyNumberFormat="1" applyFont="1" applyFill="1" applyBorder="1" applyAlignment="1">
      <alignment horizontal="right"/>
    </xf>
    <xf numFmtId="41" fontId="10" fillId="42" borderId="270" xfId="0" applyNumberFormat="1" applyFont="1" applyFill="1" applyBorder="1" applyAlignment="1">
      <alignment horizontal="right"/>
    </xf>
    <xf numFmtId="0" fontId="21" fillId="41" borderId="25" xfId="0" applyFont="1" applyFill="1" applyBorder="1"/>
    <xf numFmtId="178" fontId="5" fillId="41" borderId="25" xfId="0" applyNumberFormat="1" applyFont="1" applyFill="1" applyBorder="1" applyAlignment="1">
      <alignment horizontal="right"/>
    </xf>
    <xf numFmtId="178" fontId="5" fillId="41" borderId="18" xfId="0" applyNumberFormat="1" applyFont="1" applyFill="1" applyBorder="1" applyAlignment="1">
      <alignment horizontal="right"/>
    </xf>
    <xf numFmtId="0" fontId="21" fillId="43" borderId="12" xfId="0" applyFont="1" applyFill="1" applyBorder="1"/>
    <xf numFmtId="0" fontId="21" fillId="43" borderId="14" xfId="0" applyFont="1" applyFill="1" applyBorder="1"/>
    <xf numFmtId="178" fontId="5" fillId="43" borderId="14" xfId="0" applyNumberFormat="1" applyFont="1" applyFill="1" applyBorder="1" applyAlignment="1">
      <alignment horizontal="right"/>
    </xf>
    <xf numFmtId="0" fontId="8" fillId="45" borderId="222" xfId="0" applyFont="1" applyFill="1" applyBorder="1" applyAlignment="1">
      <alignment horizontal="right"/>
    </xf>
    <xf numFmtId="0" fontId="21" fillId="40" borderId="215" xfId="0" applyFont="1" applyFill="1" applyBorder="1" applyAlignment="1">
      <alignment horizontal="right"/>
    </xf>
    <xf numFmtId="0" fontId="8" fillId="41" borderId="215" xfId="0" applyFont="1" applyFill="1" applyBorder="1" applyAlignment="1">
      <alignment horizontal="right"/>
    </xf>
    <xf numFmtId="178" fontId="5" fillId="41" borderId="216" xfId="0" applyNumberFormat="1" applyFont="1" applyFill="1" applyBorder="1" applyAlignment="1">
      <alignment horizontal="right"/>
    </xf>
    <xf numFmtId="178" fontId="5" fillId="41" borderId="101" xfId="0" applyNumberFormat="1" applyFont="1" applyFill="1" applyBorder="1" applyAlignment="1">
      <alignment horizontal="right"/>
    </xf>
    <xf numFmtId="178" fontId="21" fillId="40" borderId="216" xfId="0" applyNumberFormat="1" applyFont="1" applyFill="1" applyBorder="1" applyAlignment="1">
      <alignment horizontal="right"/>
    </xf>
    <xf numFmtId="0" fontId="8" fillId="41" borderId="243" xfId="0" applyFont="1" applyFill="1" applyBorder="1" applyAlignment="1">
      <alignment horizontal="center"/>
    </xf>
    <xf numFmtId="0" fontId="8" fillId="0" borderId="216" xfId="0" applyFont="1" applyBorder="1"/>
    <xf numFmtId="5" fontId="8" fillId="39" borderId="101" xfId="0" applyNumberFormat="1" applyFont="1" applyFill="1" applyBorder="1"/>
    <xf numFmtId="5" fontId="8" fillId="39" borderId="0" xfId="0" applyNumberFormat="1" applyFont="1" applyFill="1"/>
    <xf numFmtId="0" fontId="8" fillId="41" borderId="233" xfId="0" applyFont="1" applyFill="1" applyBorder="1" applyAlignment="1">
      <alignment horizontal="center"/>
    </xf>
    <xf numFmtId="0" fontId="8" fillId="41" borderId="234" xfId="0" applyFont="1" applyFill="1" applyBorder="1" applyAlignment="1">
      <alignment horizontal="center"/>
    </xf>
    <xf numFmtId="0" fontId="8" fillId="0" borderId="59" xfId="0" applyFont="1" applyBorder="1"/>
    <xf numFmtId="5" fontId="8" fillId="39" borderId="59" xfId="0" applyNumberFormat="1" applyFont="1" applyFill="1" applyBorder="1"/>
    <xf numFmtId="5" fontId="8" fillId="39" borderId="25" xfId="0" applyNumberFormat="1" applyFont="1" applyFill="1" applyBorder="1"/>
    <xf numFmtId="0" fontId="9" fillId="51" borderId="0" xfId="0" applyFont="1" applyFill="1"/>
    <xf numFmtId="0" fontId="8" fillId="0" borderId="215" xfId="0" applyFont="1" applyBorder="1"/>
    <xf numFmtId="0" fontId="8" fillId="41" borderId="25" xfId="0" applyFont="1" applyFill="1" applyBorder="1"/>
    <xf numFmtId="3" fontId="8" fillId="41" borderId="25" xfId="0" applyNumberFormat="1" applyFont="1" applyFill="1" applyBorder="1"/>
    <xf numFmtId="5" fontId="8" fillId="41" borderId="235" xfId="0" applyNumberFormat="1" applyFont="1" applyFill="1" applyBorder="1"/>
    <xf numFmtId="5" fontId="8" fillId="41" borderId="25" xfId="0" applyNumberFormat="1" applyFont="1" applyFill="1" applyBorder="1"/>
    <xf numFmtId="0" fontId="8" fillId="41" borderId="14" xfId="0" applyFont="1" applyFill="1" applyBorder="1"/>
    <xf numFmtId="3" fontId="8" fillId="41" borderId="14" xfId="0" applyNumberFormat="1" applyFont="1" applyFill="1" applyBorder="1"/>
    <xf numFmtId="5" fontId="8" fillId="41" borderId="96" xfId="0" applyNumberFormat="1" applyFont="1" applyFill="1" applyBorder="1"/>
    <xf numFmtId="0" fontId="9" fillId="0" borderId="14" xfId="0" applyFont="1" applyBorder="1"/>
    <xf numFmtId="5" fontId="8" fillId="41" borderId="14" xfId="0" applyNumberFormat="1" applyFont="1" applyFill="1" applyBorder="1"/>
    <xf numFmtId="0" fontId="8" fillId="41" borderId="228" xfId="0" applyFont="1" applyFill="1" applyBorder="1" applyAlignment="1">
      <alignment horizontal="center"/>
    </xf>
    <xf numFmtId="0" fontId="8" fillId="0" borderId="217" xfId="0" applyFont="1" applyBorder="1"/>
    <xf numFmtId="44" fontId="8" fillId="0" borderId="216" xfId="2" applyFont="1" applyBorder="1" applyAlignment="1"/>
    <xf numFmtId="44" fontId="8" fillId="0" borderId="59" xfId="2" applyFont="1" applyBorder="1" applyAlignment="1"/>
    <xf numFmtId="44" fontId="8" fillId="0" borderId="278" xfId="2" applyFont="1" applyBorder="1" applyAlignment="1"/>
    <xf numFmtId="41" fontId="10" fillId="42" borderId="278" xfId="0" applyNumberFormat="1" applyFont="1" applyFill="1" applyBorder="1" applyAlignment="1">
      <alignment horizontal="right"/>
    </xf>
    <xf numFmtId="41" fontId="10" fillId="42" borderId="280" xfId="0" applyNumberFormat="1" applyFont="1" applyFill="1" applyBorder="1" applyAlignment="1">
      <alignment horizontal="right"/>
    </xf>
    <xf numFmtId="41" fontId="8" fillId="42" borderId="278" xfId="0" applyNumberFormat="1" applyFont="1" applyFill="1" applyBorder="1" applyAlignment="1">
      <alignment horizontal="right"/>
    </xf>
    <xf numFmtId="41" fontId="8" fillId="42" borderId="280" xfId="0" applyNumberFormat="1" applyFont="1" applyFill="1" applyBorder="1" applyAlignment="1">
      <alignment horizontal="right"/>
    </xf>
    <xf numFmtId="41" fontId="8" fillId="42" borderId="281" xfId="0" applyNumberFormat="1" applyFont="1" applyFill="1" applyBorder="1" applyAlignment="1">
      <alignment horizontal="right"/>
    </xf>
    <xf numFmtId="41" fontId="8" fillId="42" borderId="282" xfId="0" applyNumberFormat="1" applyFont="1" applyFill="1" applyBorder="1" applyAlignment="1">
      <alignment horizontal="right"/>
    </xf>
    <xf numFmtId="41" fontId="10" fillId="42" borderId="282" xfId="0" applyNumberFormat="1" applyFont="1" applyFill="1" applyBorder="1" applyAlignment="1">
      <alignment horizontal="right"/>
    </xf>
    <xf numFmtId="41" fontId="8" fillId="42" borderId="283" xfId="0" applyNumberFormat="1" applyFont="1" applyFill="1" applyBorder="1" applyAlignment="1">
      <alignment horizontal="right"/>
    </xf>
    <xf numFmtId="0" fontId="21" fillId="50" borderId="57" xfId="0" applyFont="1" applyFill="1" applyBorder="1"/>
    <xf numFmtId="41" fontId="10" fillId="50" borderId="57" xfId="0" applyNumberFormat="1" applyFont="1" applyFill="1" applyBorder="1" applyAlignment="1">
      <alignment horizontal="right"/>
    </xf>
    <xf numFmtId="0" fontId="21" fillId="48" borderId="79" xfId="0" applyFont="1" applyFill="1" applyBorder="1"/>
    <xf numFmtId="0" fontId="21" fillId="48" borderId="83" xfId="0" applyFont="1" applyFill="1" applyBorder="1"/>
    <xf numFmtId="41" fontId="10" fillId="48" borderId="83" xfId="0" applyNumberFormat="1" applyFont="1" applyFill="1" applyBorder="1" applyAlignment="1">
      <alignment horizontal="right"/>
    </xf>
    <xf numFmtId="0" fontId="21" fillId="47" borderId="83" xfId="0" applyFont="1" applyFill="1" applyBorder="1"/>
    <xf numFmtId="41" fontId="10" fillId="47" borderId="83" xfId="0" applyNumberFormat="1" applyFont="1" applyFill="1" applyBorder="1" applyAlignment="1">
      <alignment horizontal="right"/>
    </xf>
    <xf numFmtId="0" fontId="21" fillId="44" borderId="79" xfId="0" applyFont="1" applyFill="1" applyBorder="1"/>
    <xf numFmtId="0" fontId="21" fillId="44" borderId="83" xfId="0" applyFont="1" applyFill="1" applyBorder="1"/>
    <xf numFmtId="41" fontId="10" fillId="44" borderId="83" xfId="0" applyNumberFormat="1" applyFont="1" applyFill="1" applyBorder="1" applyAlignment="1">
      <alignment horizontal="right"/>
    </xf>
    <xf numFmtId="0" fontId="10" fillId="44" borderId="83" xfId="0" applyFont="1" applyFill="1" applyBorder="1"/>
    <xf numFmtId="41" fontId="10" fillId="44" borderId="83" xfId="0" applyNumberFormat="1" applyFont="1" applyFill="1" applyBorder="1"/>
    <xf numFmtId="3" fontId="10" fillId="44" borderId="83" xfId="0" applyNumberFormat="1" applyFont="1" applyFill="1" applyBorder="1"/>
    <xf numFmtId="5" fontId="10" fillId="44" borderId="83" xfId="0" applyNumberFormat="1" applyFont="1" applyFill="1" applyBorder="1"/>
    <xf numFmtId="0" fontId="10" fillId="44" borderId="54" xfId="0" applyFont="1" applyFill="1" applyBorder="1"/>
    <xf numFmtId="5" fontId="8" fillId="39" borderId="287" xfId="0" applyNumberFormat="1" applyFont="1" applyFill="1" applyBorder="1"/>
    <xf numFmtId="0" fontId="8" fillId="41" borderId="233" xfId="0" applyFont="1" applyFill="1" applyBorder="1"/>
    <xf numFmtId="0" fontId="8" fillId="40" borderId="0" xfId="0" applyFont="1" applyFill="1"/>
    <xf numFmtId="41" fontId="8" fillId="40" borderId="0" xfId="0" applyNumberFormat="1" applyFont="1" applyFill="1"/>
    <xf numFmtId="3" fontId="8" fillId="40" borderId="101" xfId="0" applyNumberFormat="1" applyFont="1" applyFill="1" applyBorder="1"/>
    <xf numFmtId="41" fontId="8" fillId="40" borderId="6" xfId="0" applyNumberFormat="1" applyFont="1" applyFill="1" applyBorder="1"/>
    <xf numFmtId="5" fontId="8" fillId="39" borderId="156" xfId="0" applyNumberFormat="1" applyFont="1" applyFill="1" applyBorder="1"/>
    <xf numFmtId="0" fontId="10" fillId="47" borderId="83" xfId="0" applyFont="1" applyFill="1" applyBorder="1"/>
    <xf numFmtId="41" fontId="10" fillId="47" borderId="83" xfId="0" applyNumberFormat="1" applyFont="1" applyFill="1" applyBorder="1"/>
    <xf numFmtId="3" fontId="10" fillId="47" borderId="83" xfId="0" applyNumberFormat="1" applyFont="1" applyFill="1" applyBorder="1"/>
    <xf numFmtId="5" fontId="10" fillId="47" borderId="83" xfId="0" applyNumberFormat="1" applyFont="1" applyFill="1" applyBorder="1"/>
    <xf numFmtId="0" fontId="10" fillId="47" borderId="54" xfId="0" applyFont="1" applyFill="1" applyBorder="1"/>
    <xf numFmtId="5" fontId="8" fillId="46" borderId="0" xfId="0" applyNumberFormat="1" applyFont="1" applyFill="1"/>
    <xf numFmtId="0" fontId="10" fillId="48" borderId="83" xfId="0" applyFont="1" applyFill="1" applyBorder="1"/>
    <xf numFmtId="41" fontId="10" fillId="48" borderId="83" xfId="0" applyNumberFormat="1" applyFont="1" applyFill="1" applyBorder="1"/>
    <xf numFmtId="3" fontId="10" fillId="48" borderId="83" xfId="0" applyNumberFormat="1" applyFont="1" applyFill="1" applyBorder="1"/>
    <xf numFmtId="5" fontId="10" fillId="48" borderId="83" xfId="0" applyNumberFormat="1" applyFont="1" applyFill="1" applyBorder="1"/>
    <xf numFmtId="0" fontId="10" fillId="48" borderId="54" xfId="0" applyFont="1" applyFill="1" applyBorder="1"/>
    <xf numFmtId="5" fontId="8" fillId="48" borderId="25" xfId="0" applyNumberFormat="1" applyFont="1" applyFill="1" applyBorder="1"/>
    <xf numFmtId="0" fontId="8" fillId="41" borderId="285" xfId="0" applyFont="1" applyFill="1" applyBorder="1" applyAlignment="1">
      <alignment horizontal="center"/>
    </xf>
    <xf numFmtId="0" fontId="8" fillId="41" borderId="22" xfId="0" applyFont="1" applyFill="1" applyBorder="1" applyAlignment="1">
      <alignment horizontal="center"/>
    </xf>
    <xf numFmtId="0" fontId="8" fillId="0" borderId="0" xfId="0" applyFont="1"/>
    <xf numFmtId="0" fontId="21" fillId="57" borderId="83" xfId="0" applyFont="1" applyFill="1" applyBorder="1"/>
    <xf numFmtId="41" fontId="10" fillId="57" borderId="83" xfId="0" applyNumberFormat="1" applyFont="1" applyFill="1" applyBorder="1" applyAlignment="1">
      <alignment horizontal="right"/>
    </xf>
    <xf numFmtId="5" fontId="10" fillId="57" borderId="83" xfId="0" applyNumberFormat="1" applyFont="1" applyFill="1" applyBorder="1"/>
    <xf numFmtId="0" fontId="10" fillId="57" borderId="54" xfId="0" applyFont="1" applyFill="1" applyBorder="1"/>
    <xf numFmtId="5" fontId="8" fillId="39" borderId="7" xfId="0" applyNumberFormat="1" applyFont="1" applyFill="1" applyBorder="1"/>
    <xf numFmtId="5" fontId="8" fillId="39" borderId="276" xfId="0" applyNumberFormat="1" applyFont="1" applyFill="1" applyBorder="1"/>
    <xf numFmtId="0" fontId="8" fillId="40" borderId="155" xfId="0" applyFont="1" applyFill="1" applyBorder="1"/>
    <xf numFmtId="41" fontId="8" fillId="42" borderId="24" xfId="0" applyNumberFormat="1" applyFont="1" applyFill="1" applyBorder="1" applyAlignment="1">
      <alignment horizontal="right"/>
    </xf>
    <xf numFmtId="0" fontId="59" fillId="58" borderId="57" xfId="4" applyFont="1" applyFill="1" applyBorder="1"/>
    <xf numFmtId="0" fontId="8" fillId="38" borderId="160" xfId="0" applyFont="1" applyFill="1" applyBorder="1"/>
    <xf numFmtId="4" fontId="8" fillId="38" borderId="213" xfId="0" applyNumberFormat="1" applyFont="1" applyFill="1" applyBorder="1"/>
    <xf numFmtId="5" fontId="8" fillId="39" borderId="64" xfId="0" applyNumberFormat="1" applyFont="1" applyFill="1" applyBorder="1"/>
    <xf numFmtId="0" fontId="8" fillId="38" borderId="213" xfId="0" applyFont="1" applyFill="1" applyBorder="1"/>
    <xf numFmtId="5" fontId="8" fillId="39" borderId="214" xfId="0" applyNumberFormat="1" applyFont="1" applyFill="1" applyBorder="1"/>
    <xf numFmtId="0" fontId="8" fillId="51" borderId="0" xfId="0" applyFont="1" applyFill="1"/>
    <xf numFmtId="4" fontId="8" fillId="51" borderId="0" xfId="0" applyNumberFormat="1" applyFont="1" applyFill="1"/>
    <xf numFmtId="5" fontId="8" fillId="51" borderId="0" xfId="0" applyNumberFormat="1" applyFont="1" applyFill="1"/>
    <xf numFmtId="5" fontId="8" fillId="46" borderId="7" xfId="0" applyNumberFormat="1" applyFont="1" applyFill="1" applyBorder="1"/>
    <xf numFmtId="5" fontId="8" fillId="46" borderId="25" xfId="0" applyNumberFormat="1" applyFont="1" applyFill="1" applyBorder="1"/>
    <xf numFmtId="5" fontId="8" fillId="46" borderId="276" xfId="0" applyNumberFormat="1" applyFont="1" applyFill="1" applyBorder="1"/>
    <xf numFmtId="0" fontId="8" fillId="43" borderId="14" xfId="0" applyFont="1" applyFill="1" applyBorder="1"/>
    <xf numFmtId="3" fontId="8" fillId="43" borderId="14" xfId="0" applyNumberFormat="1" applyFont="1" applyFill="1" applyBorder="1"/>
    <xf numFmtId="5" fontId="8" fillId="43" borderId="14" xfId="0" applyNumberFormat="1" applyFont="1" applyFill="1" applyBorder="1"/>
    <xf numFmtId="5" fontId="8" fillId="43" borderId="96" xfId="0" applyNumberFormat="1" applyFont="1" applyFill="1" applyBorder="1"/>
    <xf numFmtId="0" fontId="10" fillId="50" borderId="90" xfId="0" applyFont="1" applyFill="1" applyBorder="1"/>
    <xf numFmtId="0" fontId="8" fillId="41" borderId="243" xfId="0" applyFont="1" applyFill="1" applyBorder="1"/>
    <xf numFmtId="0" fontId="8" fillId="41" borderId="102" xfId="0" applyFont="1" applyFill="1" applyBorder="1"/>
    <xf numFmtId="0" fontId="8" fillId="40" borderId="104" xfId="0" applyFont="1" applyFill="1" applyBorder="1"/>
    <xf numFmtId="0" fontId="8" fillId="40" borderId="26" xfId="0" applyFont="1" applyFill="1" applyBorder="1"/>
    <xf numFmtId="41" fontId="8" fillId="40" borderId="26" xfId="0" applyNumberFormat="1" applyFont="1" applyFill="1" applyBorder="1"/>
    <xf numFmtId="3" fontId="8" fillId="40" borderId="105" xfId="0" applyNumberFormat="1" applyFont="1" applyFill="1" applyBorder="1"/>
    <xf numFmtId="5" fontId="8" fillId="39" borderId="105" xfId="0" applyNumberFormat="1" applyFont="1" applyFill="1" applyBorder="1"/>
    <xf numFmtId="0" fontId="8" fillId="40" borderId="106" xfId="0" applyFont="1" applyFill="1" applyBorder="1"/>
    <xf numFmtId="0" fontId="8" fillId="41" borderId="284" xfId="0" applyFont="1" applyFill="1" applyBorder="1"/>
    <xf numFmtId="0" fontId="8" fillId="41" borderId="101" xfId="0" applyFont="1" applyFill="1" applyBorder="1"/>
    <xf numFmtId="5" fontId="8" fillId="39" borderId="102" xfId="0" applyNumberFormat="1" applyFont="1" applyFill="1" applyBorder="1"/>
    <xf numFmtId="0" fontId="8" fillId="40" borderId="215" xfId="0" applyFont="1" applyFill="1" applyBorder="1"/>
    <xf numFmtId="178" fontId="8" fillId="40" borderId="215" xfId="0" applyNumberFormat="1" applyFont="1" applyFill="1" applyBorder="1"/>
    <xf numFmtId="3" fontId="8" fillId="40" borderId="215" xfId="0" applyNumberFormat="1" applyFont="1" applyFill="1" applyBorder="1"/>
    <xf numFmtId="178" fontId="8" fillId="41" borderId="215" xfId="0" applyNumberFormat="1" applyFont="1" applyFill="1" applyBorder="1"/>
    <xf numFmtId="3" fontId="8" fillId="41" borderId="215" xfId="0" applyNumberFormat="1" applyFont="1" applyFill="1" applyBorder="1"/>
    <xf numFmtId="0" fontId="8" fillId="40" borderId="217" xfId="0" applyFont="1" applyFill="1" applyBorder="1"/>
    <xf numFmtId="4" fontId="8" fillId="41" borderId="0" xfId="0" applyNumberFormat="1" applyFont="1" applyFill="1"/>
    <xf numFmtId="4" fontId="8" fillId="0" borderId="0" xfId="0" applyNumberFormat="1" applyFont="1"/>
    <xf numFmtId="0" fontId="60" fillId="58" borderId="83" xfId="4" applyFont="1" applyFill="1" applyBorder="1"/>
    <xf numFmtId="0" fontId="61" fillId="4" borderId="305" xfId="4" applyFont="1" applyFill="1" applyBorder="1"/>
    <xf numFmtId="0" fontId="61" fillId="4" borderId="306" xfId="4" applyFont="1" applyFill="1" applyBorder="1"/>
    <xf numFmtId="0" fontId="61" fillId="60" borderId="290" xfId="0" applyFont="1" applyFill="1" applyBorder="1"/>
    <xf numFmtId="0" fontId="61" fillId="60" borderId="257" xfId="0" applyFont="1" applyFill="1" applyBorder="1"/>
    <xf numFmtId="41" fontId="61" fillId="60" borderId="305" xfId="0" applyNumberFormat="1" applyFont="1" applyFill="1" applyBorder="1"/>
    <xf numFmtId="41" fontId="61" fillId="60" borderId="306" xfId="0" applyNumberFormat="1" applyFont="1" applyFill="1" applyBorder="1"/>
    <xf numFmtId="165" fontId="8" fillId="0" borderId="290" xfId="7" applyNumberFormat="1" applyFont="1" applyFill="1" applyBorder="1" applyAlignment="1" applyProtection="1"/>
    <xf numFmtId="165" fontId="8" fillId="0" borderId="257" xfId="7" applyNumberFormat="1" applyFont="1" applyFill="1" applyBorder="1" applyAlignment="1" applyProtection="1"/>
    <xf numFmtId="0" fontId="63" fillId="57" borderId="83" xfId="0" applyFont="1" applyFill="1" applyBorder="1"/>
    <xf numFmtId="41" fontId="63" fillId="57" borderId="83" xfId="0" applyNumberFormat="1" applyFont="1" applyFill="1" applyBorder="1"/>
    <xf numFmtId="0" fontId="8" fillId="41" borderId="284" xfId="0" applyFont="1" applyFill="1" applyBorder="1" applyAlignment="1">
      <alignment horizontal="center"/>
    </xf>
    <xf numFmtId="44" fontId="10" fillId="41" borderId="311" xfId="2" applyFont="1" applyFill="1" applyBorder="1" applyAlignment="1"/>
    <xf numFmtId="0" fontId="5" fillId="57" borderId="14" xfId="0" applyFont="1" applyFill="1" applyBorder="1"/>
    <xf numFmtId="42" fontId="8" fillId="57" borderId="14" xfId="0" applyNumberFormat="1" applyFont="1" applyFill="1" applyBorder="1"/>
    <xf numFmtId="5" fontId="8" fillId="57" borderId="14" xfId="0" applyNumberFormat="1" applyFont="1" applyFill="1" applyBorder="1"/>
    <xf numFmtId="41" fontId="21" fillId="57" borderId="14" xfId="0" applyNumberFormat="1" applyFont="1" applyFill="1" applyBorder="1"/>
    <xf numFmtId="41" fontId="21" fillId="57" borderId="13" xfId="0" applyNumberFormat="1" applyFont="1" applyFill="1" applyBorder="1"/>
    <xf numFmtId="5" fontId="8" fillId="57" borderId="12" xfId="0" applyNumberFormat="1" applyFont="1" applyFill="1" applyBorder="1"/>
    <xf numFmtId="5" fontId="8" fillId="44" borderId="12" xfId="0" applyNumberFormat="1" applyFont="1" applyFill="1" applyBorder="1"/>
    <xf numFmtId="42" fontId="8" fillId="44" borderId="14" xfId="0" applyNumberFormat="1" applyFont="1" applyFill="1" applyBorder="1"/>
    <xf numFmtId="10" fontId="8" fillId="44" borderId="14" xfId="0" applyNumberFormat="1" applyFont="1" applyFill="1" applyBorder="1"/>
    <xf numFmtId="0" fontId="5" fillId="44" borderId="12" xfId="0" applyFont="1" applyFill="1" applyBorder="1"/>
    <xf numFmtId="0" fontId="5" fillId="44" borderId="14" xfId="0" applyFont="1" applyFill="1" applyBorder="1"/>
    <xf numFmtId="0" fontId="8" fillId="44" borderId="14" xfId="0" applyFont="1" applyFill="1" applyBorder="1"/>
    <xf numFmtId="3" fontId="8" fillId="44" borderId="14" xfId="0" applyNumberFormat="1" applyFont="1" applyFill="1" applyBorder="1"/>
    <xf numFmtId="0" fontId="5" fillId="48" borderId="12" xfId="0" applyFont="1" applyFill="1" applyBorder="1"/>
    <xf numFmtId="0" fontId="5" fillId="48" borderId="14" xfId="0" applyFont="1" applyFill="1" applyBorder="1"/>
    <xf numFmtId="42" fontId="8" fillId="48" borderId="14" xfId="0" applyNumberFormat="1" applyFont="1" applyFill="1" applyBorder="1"/>
    <xf numFmtId="5" fontId="8" fillId="48" borderId="12" xfId="0" applyNumberFormat="1" applyFont="1" applyFill="1" applyBorder="1"/>
    <xf numFmtId="10" fontId="8" fillId="48" borderId="14" xfId="0" applyNumberFormat="1" applyFont="1" applyFill="1" applyBorder="1"/>
    <xf numFmtId="5" fontId="21" fillId="48" borderId="14" xfId="0" applyNumberFormat="1" applyFont="1" applyFill="1" applyBorder="1"/>
    <xf numFmtId="178" fontId="5" fillId="43" borderId="13" xfId="0" applyNumberFormat="1" applyFont="1" applyFill="1" applyBorder="1" applyAlignment="1">
      <alignment horizontal="right"/>
    </xf>
    <xf numFmtId="0" fontId="5" fillId="50" borderId="12" xfId="0" applyFont="1" applyFill="1" applyBorder="1"/>
    <xf numFmtId="0" fontId="5" fillId="50" borderId="14" xfId="0" applyFont="1" applyFill="1" applyBorder="1"/>
    <xf numFmtId="0" fontId="5" fillId="50" borderId="248" xfId="0" applyFont="1" applyFill="1" applyBorder="1"/>
    <xf numFmtId="0" fontId="8" fillId="50" borderId="14" xfId="0" applyFont="1" applyFill="1" applyBorder="1"/>
    <xf numFmtId="42" fontId="8" fillId="50" borderId="14" xfId="0" applyNumberFormat="1" applyFont="1" applyFill="1" applyBorder="1"/>
    <xf numFmtId="3" fontId="8" fillId="50" borderId="14" xfId="0" applyNumberFormat="1" applyFont="1" applyFill="1" applyBorder="1"/>
    <xf numFmtId="41" fontId="21" fillId="50" borderId="12" xfId="0" applyNumberFormat="1" applyFont="1" applyFill="1" applyBorder="1"/>
    <xf numFmtId="5" fontId="8" fillId="50" borderId="12" xfId="0" applyNumberFormat="1" applyFont="1" applyFill="1" applyBorder="1"/>
    <xf numFmtId="10" fontId="8" fillId="50" borderId="14" xfId="0" applyNumberFormat="1" applyFont="1" applyFill="1" applyBorder="1"/>
    <xf numFmtId="0" fontId="8" fillId="41" borderId="313" xfId="0" applyFont="1" applyFill="1" applyBorder="1" applyAlignment="1">
      <alignment horizontal="center"/>
    </xf>
    <xf numFmtId="0" fontId="8" fillId="41" borderId="314" xfId="0" applyFont="1" applyFill="1" applyBorder="1" applyAlignment="1">
      <alignment horizontal="center"/>
    </xf>
    <xf numFmtId="0" fontId="5" fillId="47" borderId="12" xfId="0" applyFont="1" applyFill="1" applyBorder="1"/>
    <xf numFmtId="0" fontId="5" fillId="47" borderId="14" xfId="0" applyFont="1" applyFill="1" applyBorder="1"/>
    <xf numFmtId="0" fontId="8" fillId="47" borderId="14" xfId="0" applyFont="1" applyFill="1" applyBorder="1"/>
    <xf numFmtId="42" fontId="8" fillId="47" borderId="14" xfId="0" applyNumberFormat="1" applyFont="1" applyFill="1" applyBorder="1"/>
    <xf numFmtId="3" fontId="8" fillId="47" borderId="14" xfId="0" applyNumberFormat="1" applyFont="1" applyFill="1" applyBorder="1"/>
    <xf numFmtId="5" fontId="8" fillId="47" borderId="12" xfId="0" applyNumberFormat="1" applyFont="1" applyFill="1" applyBorder="1"/>
    <xf numFmtId="10" fontId="8" fillId="47" borderId="14" xfId="0" applyNumberFormat="1" applyFont="1" applyFill="1" applyBorder="1"/>
    <xf numFmtId="0" fontId="21" fillId="47" borderId="79" xfId="0" applyFont="1" applyFill="1" applyBorder="1" applyAlignment="1">
      <alignment horizontal="left"/>
    </xf>
    <xf numFmtId="0" fontId="21" fillId="49" borderId="19" xfId="0" applyFont="1" applyFill="1" applyBorder="1"/>
    <xf numFmtId="0" fontId="21" fillId="49" borderId="57" xfId="0" applyFont="1" applyFill="1" applyBorder="1"/>
    <xf numFmtId="0" fontId="10" fillId="49" borderId="57" xfId="0" applyFont="1" applyFill="1" applyBorder="1"/>
    <xf numFmtId="41" fontId="10" fillId="49" borderId="57" xfId="0" applyNumberFormat="1" applyFont="1" applyFill="1" applyBorder="1"/>
    <xf numFmtId="3" fontId="10" fillId="49" borderId="57" xfId="0" applyNumberFormat="1" applyFont="1" applyFill="1" applyBorder="1"/>
    <xf numFmtId="41" fontId="10" fillId="49" borderId="57" xfId="0" applyNumberFormat="1" applyFont="1" applyFill="1" applyBorder="1" applyAlignment="1">
      <alignment horizontal="right"/>
    </xf>
    <xf numFmtId="5" fontId="10" fillId="49" borderId="57" xfId="0" applyNumberFormat="1" applyFont="1" applyFill="1" applyBorder="1"/>
    <xf numFmtId="5" fontId="8" fillId="49" borderId="57" xfId="0" applyNumberFormat="1" applyFont="1" applyFill="1" applyBorder="1"/>
    <xf numFmtId="41" fontId="8" fillId="49" borderId="57" xfId="0" applyNumberFormat="1" applyFont="1" applyFill="1" applyBorder="1" applyAlignment="1">
      <alignment horizontal="right"/>
    </xf>
    <xf numFmtId="0" fontId="8" fillId="49" borderId="90" xfId="0" applyFont="1" applyFill="1" applyBorder="1"/>
    <xf numFmtId="0" fontId="8" fillId="41" borderId="316" xfId="0" applyFont="1" applyFill="1" applyBorder="1" applyAlignment="1">
      <alignment horizontal="center"/>
    </xf>
    <xf numFmtId="0" fontId="5" fillId="49" borderId="12" xfId="0" applyFont="1" applyFill="1" applyBorder="1"/>
    <xf numFmtId="0" fontId="5" fillId="49" borderId="14" xfId="0" applyFont="1" applyFill="1" applyBorder="1"/>
    <xf numFmtId="0" fontId="8" fillId="49" borderId="14" xfId="0" applyFont="1" applyFill="1" applyBorder="1"/>
    <xf numFmtId="42" fontId="8" fillId="49" borderId="14" xfId="0" applyNumberFormat="1" applyFont="1" applyFill="1" applyBorder="1"/>
    <xf numFmtId="3" fontId="8" fillId="49" borderId="14" xfId="0" applyNumberFormat="1" applyFont="1" applyFill="1" applyBorder="1"/>
    <xf numFmtId="5" fontId="8" fillId="49" borderId="12" xfId="0" applyNumberFormat="1" applyFont="1" applyFill="1" applyBorder="1"/>
    <xf numFmtId="10" fontId="8" fillId="49" borderId="14" xfId="0" applyNumberFormat="1" applyFont="1" applyFill="1" applyBorder="1"/>
    <xf numFmtId="41" fontId="21" fillId="49" borderId="14" xfId="0" applyNumberFormat="1" applyFont="1" applyFill="1" applyBorder="1"/>
    <xf numFmtId="0" fontId="21" fillId="40" borderId="318" xfId="0" applyFont="1" applyFill="1" applyBorder="1" applyAlignment="1">
      <alignment horizontal="right"/>
    </xf>
    <xf numFmtId="0" fontId="8" fillId="40" borderId="318" xfId="0" applyFont="1" applyFill="1" applyBorder="1"/>
    <xf numFmtId="178" fontId="8" fillId="40" borderId="318" xfId="0" applyNumberFormat="1" applyFont="1" applyFill="1" applyBorder="1"/>
    <xf numFmtId="3" fontId="8" fillId="40" borderId="318" xfId="0" applyNumberFormat="1" applyFont="1" applyFill="1" applyBorder="1"/>
    <xf numFmtId="178" fontId="5" fillId="40" borderId="232" xfId="0" applyNumberFormat="1" applyFont="1" applyFill="1" applyBorder="1" applyAlignment="1">
      <alignment horizontal="right"/>
    </xf>
    <xf numFmtId="0" fontId="10" fillId="41" borderId="0" xfId="0" applyFont="1" applyFill="1" applyAlignment="1">
      <alignment horizontal="right"/>
    </xf>
    <xf numFmtId="178" fontId="8" fillId="41" borderId="0" xfId="0" applyNumberFormat="1" applyFont="1" applyFill="1"/>
    <xf numFmtId="3" fontId="8" fillId="41" borderId="0" xfId="0" applyNumberFormat="1" applyFont="1" applyFill="1"/>
    <xf numFmtId="0" fontId="21" fillId="40" borderId="14" xfId="0" applyFont="1" applyFill="1" applyBorder="1" applyAlignment="1">
      <alignment horizontal="right"/>
    </xf>
    <xf numFmtId="0" fontId="8" fillId="40" borderId="14" xfId="0" applyFont="1" applyFill="1" applyBorder="1"/>
    <xf numFmtId="178" fontId="8" fillId="40" borderId="14" xfId="0" applyNumberFormat="1" applyFont="1" applyFill="1" applyBorder="1"/>
    <xf numFmtId="3" fontId="8" fillId="40" borderId="14" xfId="0" applyNumberFormat="1" applyFont="1" applyFill="1" applyBorder="1"/>
    <xf numFmtId="178" fontId="5" fillId="40" borderId="13" xfId="0" applyNumberFormat="1" applyFont="1" applyFill="1" applyBorder="1" applyAlignment="1">
      <alignment horizontal="right"/>
    </xf>
    <xf numFmtId="178" fontId="5" fillId="40" borderId="14" xfId="0" applyNumberFormat="1" applyFont="1" applyFill="1" applyBorder="1" applyAlignment="1">
      <alignment horizontal="right"/>
    </xf>
    <xf numFmtId="178" fontId="8" fillId="40" borderId="12" xfId="0" applyNumberFormat="1" applyFont="1" applyFill="1" applyBorder="1"/>
    <xf numFmtId="178" fontId="5" fillId="40" borderId="12" xfId="0" applyNumberFormat="1" applyFont="1" applyFill="1" applyBorder="1"/>
    <xf numFmtId="0" fontId="8" fillId="40" borderId="12" xfId="0" applyFont="1" applyFill="1" applyBorder="1"/>
    <xf numFmtId="0" fontId="10" fillId="4" borderId="215" xfId="0" applyFont="1" applyFill="1" applyBorder="1" applyAlignment="1">
      <alignment horizontal="right"/>
    </xf>
    <xf numFmtId="0" fontId="8" fillId="4" borderId="215" xfId="0" applyFont="1" applyFill="1" applyBorder="1"/>
    <xf numFmtId="0" fontId="8" fillId="4" borderId="217" xfId="0" applyFont="1" applyFill="1" applyBorder="1"/>
    <xf numFmtId="178" fontId="8" fillId="61" borderId="215" xfId="0" applyNumberFormat="1" applyFont="1" applyFill="1" applyBorder="1"/>
    <xf numFmtId="3" fontId="8" fillId="61" borderId="215" xfId="0" applyNumberFormat="1" applyFont="1" applyFill="1" applyBorder="1"/>
    <xf numFmtId="0" fontId="8" fillId="4" borderId="322" xfId="0" applyFont="1" applyFill="1" applyBorder="1"/>
    <xf numFmtId="0" fontId="8" fillId="4" borderId="0" xfId="0" applyFont="1" applyFill="1"/>
    <xf numFmtId="0" fontId="9" fillId="51" borderId="19" xfId="0" applyFont="1" applyFill="1" applyBorder="1" applyAlignment="1">
      <alignment horizontal="right" indent="1"/>
    </xf>
    <xf numFmtId="0" fontId="9" fillId="51" borderId="22" xfId="0" applyFont="1" applyFill="1" applyBorder="1" applyAlignment="1">
      <alignment horizontal="right" indent="1"/>
    </xf>
    <xf numFmtId="0" fontId="9" fillId="51" borderId="15" xfId="0" applyFont="1" applyFill="1" applyBorder="1" applyAlignment="1">
      <alignment horizontal="right" indent="1"/>
    </xf>
    <xf numFmtId="4" fontId="5" fillId="53" borderId="264" xfId="0" applyNumberFormat="1" applyFont="1" applyFill="1" applyBorder="1" applyAlignment="1">
      <alignment horizontal="center" wrapText="1"/>
    </xf>
    <xf numFmtId="0" fontId="5" fillId="55" borderId="264" xfId="0" applyFont="1" applyFill="1" applyBorder="1" applyAlignment="1">
      <alignment horizontal="center"/>
    </xf>
    <xf numFmtId="5" fontId="5" fillId="55" borderId="264" xfId="0" applyNumberFormat="1" applyFont="1" applyFill="1" applyBorder="1" applyAlignment="1">
      <alignment horizontal="center"/>
    </xf>
    <xf numFmtId="0" fontId="5" fillId="41" borderId="264" xfId="0" applyFont="1" applyFill="1" applyBorder="1" applyAlignment="1">
      <alignment horizontal="center"/>
    </xf>
    <xf numFmtId="5" fontId="5" fillId="41" borderId="264" xfId="0" applyNumberFormat="1" applyFont="1" applyFill="1" applyBorder="1" applyAlignment="1">
      <alignment horizontal="center"/>
    </xf>
    <xf numFmtId="5" fontId="5" fillId="41" borderId="16" xfId="0" applyNumberFormat="1" applyFont="1" applyFill="1" applyBorder="1" applyAlignment="1">
      <alignment horizontal="center"/>
    </xf>
    <xf numFmtId="5" fontId="5" fillId="41" borderId="58" xfId="0" applyNumberFormat="1" applyFont="1" applyFill="1" applyBorder="1" applyAlignment="1">
      <alignment horizontal="center"/>
    </xf>
    <xf numFmtId="178" fontId="5" fillId="41" borderId="266" xfId="0" applyNumberFormat="1" applyFont="1" applyFill="1" applyBorder="1" applyAlignment="1">
      <alignment horizontal="center"/>
    </xf>
    <xf numFmtId="178" fontId="5" fillId="41" borderId="265" xfId="0" applyNumberFormat="1" applyFont="1" applyFill="1" applyBorder="1" applyAlignment="1">
      <alignment horizontal="center"/>
    </xf>
    <xf numFmtId="178" fontId="5" fillId="41" borderId="54" xfId="0" applyNumberFormat="1" applyFont="1" applyFill="1" applyBorder="1" applyAlignment="1">
      <alignment horizontal="center"/>
    </xf>
    <xf numFmtId="178" fontId="5" fillId="41" borderId="268" xfId="0" applyNumberFormat="1" applyFont="1" applyFill="1" applyBorder="1" applyAlignment="1">
      <alignment horizontal="center"/>
    </xf>
    <xf numFmtId="178" fontId="5" fillId="55" borderId="240" xfId="0" applyNumberFormat="1" applyFont="1" applyFill="1" applyBorder="1" applyAlignment="1">
      <alignment horizontal="center"/>
    </xf>
    <xf numFmtId="178" fontId="5" fillId="55" borderId="242" xfId="0" applyNumberFormat="1" applyFont="1" applyFill="1" applyBorder="1" applyAlignment="1">
      <alignment horizontal="center"/>
    </xf>
    <xf numFmtId="0" fontId="9" fillId="51" borderId="0" xfId="0" applyFont="1" applyFill="1" applyAlignment="1">
      <alignment horizontal="center"/>
    </xf>
    <xf numFmtId="5" fontId="8" fillId="39" borderId="264" xfId="0" applyNumberFormat="1" applyFont="1" applyFill="1" applyBorder="1" applyAlignment="1">
      <alignment horizontal="center"/>
    </xf>
    <xf numFmtId="5" fontId="8" fillId="39" borderId="21" xfId="0" applyNumberFormat="1" applyFont="1" applyFill="1" applyBorder="1" applyAlignment="1">
      <alignment horizontal="center"/>
    </xf>
    <xf numFmtId="0" fontId="9" fillId="0" borderId="0" xfId="0" applyFont="1" applyAlignment="1">
      <alignment horizontal="center"/>
    </xf>
    <xf numFmtId="5" fontId="8" fillId="46" borderId="21" xfId="0" applyNumberFormat="1" applyFont="1" applyFill="1" applyBorder="1" applyAlignment="1">
      <alignment horizontal="center"/>
    </xf>
    <xf numFmtId="5" fontId="8" fillId="39" borderId="60" xfId="0" applyNumberFormat="1" applyFont="1" applyFill="1" applyBorder="1" applyAlignment="1">
      <alignment horizontal="center"/>
    </xf>
    <xf numFmtId="5" fontId="8" fillId="46" borderId="60" xfId="0" applyNumberFormat="1" applyFont="1" applyFill="1" applyBorder="1" applyAlignment="1">
      <alignment horizontal="center"/>
    </xf>
    <xf numFmtId="0" fontId="8" fillId="63" borderId="215" xfId="0" applyFont="1" applyFill="1" applyBorder="1" applyAlignment="1">
      <alignment horizontal="right"/>
    </xf>
    <xf numFmtId="0" fontId="8" fillId="19" borderId="215" xfId="0" applyFont="1" applyFill="1" applyBorder="1"/>
    <xf numFmtId="178" fontId="8" fillId="63" borderId="215" xfId="0" applyNumberFormat="1" applyFont="1" applyFill="1" applyBorder="1"/>
    <xf numFmtId="3" fontId="8" fillId="63" borderId="215" xfId="0" applyNumberFormat="1" applyFont="1" applyFill="1" applyBorder="1"/>
    <xf numFmtId="178" fontId="5" fillId="63" borderId="216" xfId="0" applyNumberFormat="1" applyFont="1" applyFill="1" applyBorder="1" applyAlignment="1">
      <alignment horizontal="right"/>
    </xf>
    <xf numFmtId="0" fontId="8" fillId="40" borderId="322" xfId="0" applyFont="1" applyFill="1" applyBorder="1"/>
    <xf numFmtId="0" fontId="8" fillId="0" borderId="101" xfId="0" applyFont="1" applyBorder="1"/>
    <xf numFmtId="44" fontId="4" fillId="0" borderId="0" xfId="7" applyFont="1"/>
    <xf numFmtId="44" fontId="3" fillId="0" borderId="0" xfId="7"/>
    <xf numFmtId="0" fontId="65" fillId="0" borderId="0" xfId="0" applyFont="1"/>
    <xf numFmtId="0" fontId="66" fillId="0" borderId="0" xfId="0" applyFont="1"/>
    <xf numFmtId="44" fontId="65" fillId="0" borderId="0" xfId="7" applyFont="1" applyFill="1"/>
    <xf numFmtId="44" fontId="65" fillId="0" borderId="0" xfId="7" applyFont="1"/>
    <xf numFmtId="0" fontId="66" fillId="64" borderId="0" xfId="0" applyFont="1" applyFill="1"/>
    <xf numFmtId="49" fontId="65" fillId="0" borderId="0" xfId="0" applyNumberFormat="1" applyFont="1"/>
    <xf numFmtId="49" fontId="65" fillId="0" borderId="0" xfId="7" applyNumberFormat="1" applyFont="1"/>
    <xf numFmtId="0" fontId="0" fillId="0" borderId="114" xfId="0" applyBorder="1"/>
    <xf numFmtId="44" fontId="25" fillId="0" borderId="10" xfId="7" applyFont="1" applyBorder="1"/>
    <xf numFmtId="44" fontId="25" fillId="0" borderId="329" xfId="7" applyFont="1" applyBorder="1"/>
    <xf numFmtId="0" fontId="25" fillId="0" borderId="329" xfId="0" applyFont="1" applyBorder="1"/>
    <xf numFmtId="0" fontId="0" fillId="0" borderId="329" xfId="0" applyBorder="1"/>
    <xf numFmtId="42" fontId="25" fillId="0" borderId="3" xfId="7" applyNumberFormat="1" applyFont="1" applyBorder="1"/>
    <xf numFmtId="0" fontId="0" fillId="0" borderId="3" xfId="0" applyBorder="1" applyAlignment="1">
      <alignment wrapText="1"/>
    </xf>
    <xf numFmtId="42" fontId="3" fillId="0" borderId="3" xfId="7" applyNumberFormat="1" applyBorder="1"/>
    <xf numFmtId="0" fontId="25" fillId="0" borderId="329" xfId="0" applyFont="1" applyBorder="1" applyAlignment="1">
      <alignment wrapText="1"/>
    </xf>
    <xf numFmtId="42" fontId="25" fillId="0" borderId="329" xfId="7" applyNumberFormat="1" applyFont="1" applyFill="1" applyBorder="1"/>
    <xf numFmtId="42" fontId="25" fillId="0" borderId="3" xfId="7" applyNumberFormat="1" applyFont="1" applyFill="1" applyBorder="1"/>
    <xf numFmtId="0" fontId="25" fillId="0" borderId="1" xfId="0" applyFont="1" applyBorder="1" applyAlignment="1">
      <alignment wrapText="1"/>
    </xf>
    <xf numFmtId="42" fontId="25" fillId="0" borderId="4" xfId="7" applyNumberFormat="1" applyFont="1" applyFill="1" applyBorder="1"/>
    <xf numFmtId="0" fontId="3" fillId="0" borderId="330" xfId="0" applyFont="1" applyBorder="1" applyAlignment="1">
      <alignment wrapText="1"/>
    </xf>
    <xf numFmtId="0" fontId="3" fillId="0" borderId="3" xfId="0" applyFont="1" applyBorder="1"/>
    <xf numFmtId="42" fontId="0" fillId="0" borderId="0" xfId="0" applyNumberFormat="1"/>
    <xf numFmtId="0" fontId="0" fillId="0" borderId="3" xfId="0" applyBorder="1"/>
    <xf numFmtId="42" fontId="3" fillId="0" borderId="329" xfId="7" applyNumberFormat="1" applyBorder="1"/>
    <xf numFmtId="0" fontId="0" fillId="0" borderId="1" xfId="0" applyBorder="1"/>
    <xf numFmtId="42" fontId="3" fillId="0" borderId="4" xfId="7" applyNumberFormat="1" applyFill="1" applyBorder="1"/>
    <xf numFmtId="0" fontId="3" fillId="0" borderId="330" xfId="0" applyFont="1" applyBorder="1"/>
    <xf numFmtId="42" fontId="3" fillId="0" borderId="330" xfId="7" applyNumberFormat="1" applyFill="1" applyBorder="1"/>
    <xf numFmtId="14" fontId="0" fillId="0" borderId="0" xfId="0" applyNumberFormat="1"/>
    <xf numFmtId="44" fontId="0" fillId="0" borderId="0" xfId="0" applyNumberFormat="1"/>
    <xf numFmtId="0" fontId="25" fillId="65" borderId="330" xfId="0" applyFont="1" applyFill="1" applyBorder="1"/>
    <xf numFmtId="42" fontId="25" fillId="65" borderId="330" xfId="7" applyNumberFormat="1" applyFont="1" applyFill="1" applyBorder="1"/>
    <xf numFmtId="42" fontId="3" fillId="0" borderId="0" xfId="7" applyNumberFormat="1" applyBorder="1"/>
    <xf numFmtId="49" fontId="0" fillId="0" borderId="0" xfId="0" applyNumberFormat="1"/>
    <xf numFmtId="49" fontId="25" fillId="0" borderId="0" xfId="0" applyNumberFormat="1" applyFont="1"/>
    <xf numFmtId="49" fontId="3" fillId="0" borderId="0" xfId="7" applyNumberFormat="1"/>
    <xf numFmtId="49" fontId="3" fillId="0" borderId="0" xfId="0" applyNumberFormat="1" applyFont="1"/>
    <xf numFmtId="49" fontId="64" fillId="0" borderId="0" xfId="11" applyNumberFormat="1" applyAlignment="1" applyProtection="1"/>
    <xf numFmtId="42" fontId="3" fillId="0" borderId="0" xfId="7" applyNumberFormat="1"/>
    <xf numFmtId="14" fontId="0" fillId="0" borderId="0" xfId="0" applyNumberFormat="1" applyAlignment="1">
      <alignment horizontal="left"/>
    </xf>
    <xf numFmtId="44" fontId="3" fillId="64" borderId="3" xfId="7" applyFill="1" applyBorder="1" applyProtection="1">
      <protection locked="0" hidden="1"/>
    </xf>
    <xf numFmtId="44" fontId="25" fillId="64" borderId="329" xfId="7" applyFont="1" applyFill="1" applyBorder="1" applyProtection="1">
      <protection locked="0" hidden="1"/>
    </xf>
    <xf numFmtId="44" fontId="25" fillId="4" borderId="2" xfId="7" applyFont="1" applyFill="1" applyBorder="1" applyProtection="1">
      <protection locked="0" hidden="1"/>
    </xf>
    <xf numFmtId="42" fontId="47" fillId="64" borderId="330" xfId="10" applyFont="1" applyFill="1" applyBorder="1" applyProtection="1">
      <protection locked="0" hidden="1"/>
    </xf>
    <xf numFmtId="44" fontId="3" fillId="64" borderId="330" xfId="7" applyFill="1" applyBorder="1" applyProtection="1">
      <protection locked="0" hidden="1"/>
    </xf>
    <xf numFmtId="42" fontId="47" fillId="64" borderId="3" xfId="10" applyFont="1" applyFill="1" applyBorder="1" applyProtection="1">
      <protection locked="0" hidden="1"/>
    </xf>
    <xf numFmtId="42" fontId="47" fillId="64" borderId="329" xfId="10" applyFont="1" applyFill="1" applyBorder="1" applyProtection="1">
      <protection locked="0" hidden="1"/>
    </xf>
    <xf numFmtId="44" fontId="3" fillId="64" borderId="329" xfId="7" applyFill="1" applyBorder="1" applyProtection="1">
      <protection locked="0" hidden="1"/>
    </xf>
    <xf numFmtId="44" fontId="3" fillId="4" borderId="2" xfId="7" applyFill="1" applyBorder="1" applyProtection="1">
      <protection locked="0" hidden="1"/>
    </xf>
    <xf numFmtId="0" fontId="3" fillId="0" borderId="331" xfId="0" applyFont="1" applyBorder="1"/>
    <xf numFmtId="10" fontId="3" fillId="64" borderId="331" xfId="7" applyNumberFormat="1" applyFill="1" applyBorder="1" applyProtection="1">
      <protection locked="0" hidden="1"/>
    </xf>
    <xf numFmtId="42" fontId="3" fillId="0" borderId="331" xfId="7" applyNumberFormat="1" applyFill="1" applyBorder="1"/>
    <xf numFmtId="42" fontId="3" fillId="0" borderId="329" xfId="7" applyNumberFormat="1" applyFont="1" applyFill="1" applyBorder="1" applyProtection="1">
      <protection locked="0" hidden="1"/>
    </xf>
    <xf numFmtId="42" fontId="3" fillId="0" borderId="2" xfId="7" applyNumberFormat="1" applyFont="1" applyFill="1" applyBorder="1" applyProtection="1">
      <protection locked="0" hidden="1"/>
    </xf>
    <xf numFmtId="42" fontId="25" fillId="65" borderId="330" xfId="7" applyNumberFormat="1" applyFont="1" applyFill="1" applyBorder="1" applyProtection="1">
      <protection locked="0" hidden="1"/>
    </xf>
    <xf numFmtId="0" fontId="3" fillId="66" borderId="0" xfId="0" applyFont="1" applyFill="1"/>
    <xf numFmtId="42" fontId="68" fillId="66" borderId="0" xfId="7" applyNumberFormat="1" applyFont="1" applyFill="1" applyBorder="1"/>
    <xf numFmtId="0" fontId="68" fillId="66" borderId="0" xfId="0" applyFont="1" applyFill="1"/>
    <xf numFmtId="10" fontId="3" fillId="0" borderId="0" xfId="7" applyNumberFormat="1" applyFill="1" applyBorder="1"/>
    <xf numFmtId="42" fontId="3" fillId="0" borderId="0" xfId="7" applyNumberFormat="1" applyFont="1" applyFill="1" applyBorder="1"/>
    <xf numFmtId="0" fontId="8" fillId="0" borderId="25" xfId="0" applyFont="1" applyBorder="1"/>
    <xf numFmtId="0" fontId="8" fillId="59" borderId="292" xfId="0" applyFont="1" applyFill="1" applyBorder="1" applyAlignment="1">
      <alignment horizontal="right"/>
    </xf>
    <xf numFmtId="0" fontId="8" fillId="59" borderId="256" xfId="0" applyFont="1" applyFill="1" applyBorder="1" applyAlignment="1">
      <alignment horizontal="right"/>
    </xf>
    <xf numFmtId="0" fontId="8" fillId="59" borderId="0" xfId="0" applyFont="1" applyFill="1" applyAlignment="1">
      <alignment horizontal="right"/>
    </xf>
    <xf numFmtId="0" fontId="61" fillId="0" borderId="252" xfId="0" applyFont="1" applyBorder="1"/>
    <xf numFmtId="0" fontId="21" fillId="41" borderId="240" xfId="0" applyFont="1" applyFill="1" applyBorder="1" applyAlignment="1">
      <alignment horizontal="center"/>
    </xf>
    <xf numFmtId="0" fontId="21" fillId="41" borderId="11" xfId="0" applyFont="1" applyFill="1" applyBorder="1" applyAlignment="1">
      <alignment horizontal="center"/>
    </xf>
    <xf numFmtId="0" fontId="8" fillId="0" borderId="333" xfId="0" applyFont="1" applyBorder="1" applyAlignment="1">
      <alignment horizontal="center"/>
    </xf>
    <xf numFmtId="0" fontId="8" fillId="0" borderId="246" xfId="0" applyFont="1" applyBorder="1" applyAlignment="1">
      <alignment horizontal="center"/>
    </xf>
    <xf numFmtId="0" fontId="8" fillId="0" borderId="334" xfId="0" applyFont="1" applyBorder="1"/>
    <xf numFmtId="0" fontId="8" fillId="0" borderId="269" xfId="0" applyFont="1" applyBorder="1"/>
    <xf numFmtId="0" fontId="21" fillId="44" borderId="335" xfId="0" applyFont="1" applyFill="1" applyBorder="1" applyAlignment="1">
      <alignment horizontal="center"/>
    </xf>
    <xf numFmtId="0" fontId="8" fillId="59" borderId="293" xfId="0" applyFont="1" applyFill="1" applyBorder="1" applyAlignment="1">
      <alignment horizontal="center"/>
    </xf>
    <xf numFmtId="0" fontId="8" fillId="59" borderId="255" xfId="0" applyFont="1" applyFill="1" applyBorder="1" applyAlignment="1">
      <alignment horizontal="center"/>
    </xf>
    <xf numFmtId="0" fontId="8" fillId="59" borderId="62" xfId="0" applyFont="1" applyFill="1" applyBorder="1" applyAlignment="1">
      <alignment horizontal="center"/>
    </xf>
    <xf numFmtId="0" fontId="21" fillId="44" borderId="83" xfId="0" applyFont="1" applyFill="1" applyBorder="1" applyAlignment="1">
      <alignment horizontal="center"/>
    </xf>
    <xf numFmtId="0" fontId="21" fillId="57" borderId="83" xfId="0" applyFont="1" applyFill="1" applyBorder="1" applyAlignment="1">
      <alignment horizontal="center"/>
    </xf>
    <xf numFmtId="0" fontId="21" fillId="48" borderId="83" xfId="0" applyFont="1" applyFill="1" applyBorder="1" applyAlignment="1">
      <alignment horizontal="center"/>
    </xf>
    <xf numFmtId="0" fontId="21" fillId="50" borderId="57" xfId="0" applyFont="1" applyFill="1" applyBorder="1" applyAlignment="1">
      <alignment horizontal="center"/>
    </xf>
    <xf numFmtId="0" fontId="21" fillId="47" borderId="83" xfId="0" applyFont="1" applyFill="1" applyBorder="1" applyAlignment="1">
      <alignment horizontal="center"/>
    </xf>
    <xf numFmtId="0" fontId="21" fillId="49" borderId="57" xfId="0" applyFont="1" applyFill="1" applyBorder="1" applyAlignment="1">
      <alignment horizontal="center"/>
    </xf>
    <xf numFmtId="43" fontId="5" fillId="40" borderId="232" xfId="1" applyFont="1" applyFill="1" applyBorder="1" applyAlignment="1">
      <alignment horizontal="right"/>
    </xf>
    <xf numFmtId="43" fontId="56" fillId="41" borderId="216" xfId="1" applyFont="1" applyFill="1" applyBorder="1" applyAlignment="1">
      <alignment horizontal="right"/>
    </xf>
    <xf numFmtId="43" fontId="56" fillId="40" borderId="216" xfId="1" applyFont="1" applyFill="1" applyBorder="1" applyAlignment="1">
      <alignment horizontal="right"/>
    </xf>
    <xf numFmtId="43" fontId="5" fillId="63" borderId="216" xfId="1" applyFont="1" applyFill="1" applyBorder="1" applyAlignment="1">
      <alignment horizontal="right"/>
    </xf>
    <xf numFmtId="43" fontId="21" fillId="40" borderId="216" xfId="1" applyFont="1" applyFill="1" applyBorder="1" applyAlignment="1">
      <alignment horizontal="right"/>
    </xf>
    <xf numFmtId="43" fontId="5" fillId="41" borderId="101" xfId="1" applyFont="1" applyFill="1" applyBorder="1" applyAlignment="1">
      <alignment horizontal="right"/>
    </xf>
    <xf numFmtId="43" fontId="5" fillId="40" borderId="14" xfId="1" applyFont="1" applyFill="1" applyBorder="1" applyAlignment="1">
      <alignment horizontal="right"/>
    </xf>
    <xf numFmtId="44" fontId="8" fillId="39" borderId="105" xfId="0" applyNumberFormat="1" applyFont="1" applyFill="1" applyBorder="1"/>
    <xf numFmtId="44" fontId="8" fillId="40" borderId="0" xfId="0" applyNumberFormat="1" applyFont="1" applyFill="1"/>
    <xf numFmtId="44" fontId="8" fillId="39" borderId="101" xfId="0" applyNumberFormat="1" applyFont="1" applyFill="1" applyBorder="1"/>
    <xf numFmtId="44" fontId="8" fillId="39" borderId="102" xfId="0" applyNumberFormat="1" applyFont="1" applyFill="1" applyBorder="1"/>
    <xf numFmtId="44" fontId="8" fillId="40" borderId="155" xfId="0" applyNumberFormat="1" applyFont="1" applyFill="1" applyBorder="1"/>
    <xf numFmtId="44" fontId="8" fillId="40" borderId="6" xfId="0" applyNumberFormat="1" applyFont="1" applyFill="1" applyBorder="1"/>
    <xf numFmtId="44" fontId="8" fillId="50" borderId="12" xfId="0" applyNumberFormat="1" applyFont="1" applyFill="1" applyBorder="1"/>
    <xf numFmtId="44" fontId="8" fillId="50" borderId="14" xfId="0" applyNumberFormat="1" applyFont="1" applyFill="1" applyBorder="1"/>
    <xf numFmtId="178" fontId="8" fillId="40" borderId="37" xfId="0" applyNumberFormat="1" applyFont="1" applyFill="1" applyBorder="1"/>
    <xf numFmtId="178" fontId="8" fillId="40" borderId="47" xfId="0" applyNumberFormat="1" applyFont="1" applyFill="1" applyBorder="1"/>
    <xf numFmtId="178" fontId="5" fillId="40" borderId="47" xfId="0" applyNumberFormat="1" applyFont="1" applyFill="1" applyBorder="1" applyAlignment="1">
      <alignment horizontal="right"/>
    </xf>
    <xf numFmtId="43" fontId="5" fillId="40" borderId="338" xfId="1" applyFont="1" applyFill="1" applyBorder="1" applyAlignment="1">
      <alignment horizontal="right"/>
    </xf>
    <xf numFmtId="178" fontId="8" fillId="40" borderId="339" xfId="0" applyNumberFormat="1" applyFont="1" applyFill="1" applyBorder="1"/>
    <xf numFmtId="43" fontId="5" fillId="40" borderId="47" xfId="1" applyFont="1" applyFill="1" applyBorder="1" applyAlignment="1"/>
    <xf numFmtId="43" fontId="5" fillId="40" borderId="13" xfId="1" applyFont="1" applyFill="1" applyBorder="1" applyAlignment="1">
      <alignment horizontal="right"/>
    </xf>
    <xf numFmtId="5" fontId="8" fillId="43" borderId="37" xfId="0" applyNumberFormat="1" applyFont="1" applyFill="1" applyBorder="1"/>
    <xf numFmtId="0" fontId="8" fillId="43" borderId="47" xfId="0" applyFont="1" applyFill="1" applyBorder="1"/>
    <xf numFmtId="178" fontId="5" fillId="43" borderId="47" xfId="0" applyNumberFormat="1" applyFont="1" applyFill="1" applyBorder="1" applyAlignment="1">
      <alignment horizontal="right"/>
    </xf>
    <xf numFmtId="178" fontId="5" fillId="43" borderId="91" xfId="0" applyNumberFormat="1" applyFont="1" applyFill="1" applyBorder="1" applyAlignment="1">
      <alignment horizontal="right"/>
    </xf>
    <xf numFmtId="5" fontId="8" fillId="41" borderId="37" xfId="0" applyNumberFormat="1" applyFont="1" applyFill="1" applyBorder="1"/>
    <xf numFmtId="0" fontId="8" fillId="41" borderId="47" xfId="0" applyFont="1" applyFill="1" applyBorder="1"/>
    <xf numFmtId="178" fontId="5" fillId="41" borderId="47" xfId="0" applyNumberFormat="1" applyFont="1" applyFill="1" applyBorder="1" applyAlignment="1">
      <alignment horizontal="right"/>
    </xf>
    <xf numFmtId="5" fontId="8" fillId="41" borderId="47" xfId="0" applyNumberFormat="1" applyFont="1" applyFill="1" applyBorder="1"/>
    <xf numFmtId="178" fontId="5" fillId="41" borderId="91" xfId="0" applyNumberFormat="1" applyFont="1" applyFill="1" applyBorder="1" applyAlignment="1">
      <alignment horizontal="right"/>
    </xf>
    <xf numFmtId="41" fontId="8" fillId="42" borderId="8" xfId="0" applyNumberFormat="1" applyFont="1" applyFill="1" applyBorder="1" applyAlignment="1">
      <alignment horizontal="right"/>
    </xf>
    <xf numFmtId="41" fontId="10" fillId="42" borderId="340" xfId="0" applyNumberFormat="1" applyFont="1" applyFill="1" applyBorder="1" applyAlignment="1">
      <alignment horizontal="right"/>
    </xf>
    <xf numFmtId="0" fontId="9" fillId="0" borderId="47" xfId="0" applyFont="1" applyBorder="1"/>
    <xf numFmtId="44" fontId="8" fillId="0" borderId="101" xfId="2" applyFont="1" applyBorder="1" applyAlignment="1"/>
    <xf numFmtId="43" fontId="8" fillId="41" borderId="0" xfId="0" applyNumberFormat="1" applyFont="1" applyFill="1"/>
    <xf numFmtId="0" fontId="9" fillId="0" borderId="91"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39" xfId="0" applyFont="1" applyBorder="1" applyAlignment="1">
      <alignment horizontal="center" vertical="center" wrapText="1"/>
    </xf>
    <xf numFmtId="2" fontId="9" fillId="0" borderId="40" xfId="0" applyNumberFormat="1" applyFont="1" applyBorder="1" applyAlignment="1">
      <alignment horizontal="center" vertical="center" wrapText="1"/>
    </xf>
    <xf numFmtId="0" fontId="9" fillId="0" borderId="40" xfId="0" applyFont="1" applyBorder="1" applyAlignment="1">
      <alignment horizontal="center" vertical="center" wrapText="1"/>
    </xf>
    <xf numFmtId="0" fontId="9" fillId="0" borderId="38" xfId="0" applyFont="1" applyBorder="1" applyAlignment="1">
      <alignment horizontal="center" vertical="center"/>
    </xf>
    <xf numFmtId="170" fontId="10" fillId="0" borderId="40" xfId="0" applyNumberFormat="1" applyFont="1" applyBorder="1" applyAlignment="1">
      <alignment horizontal="center" vertical="center" wrapText="1"/>
    </xf>
    <xf numFmtId="0" fontId="8" fillId="0" borderId="38" xfId="0" applyFont="1" applyBorder="1" applyAlignment="1">
      <alignment horizontal="center" vertical="center" wrapText="1"/>
    </xf>
    <xf numFmtId="0" fontId="9" fillId="0" borderId="39" xfId="0" applyFont="1" applyBorder="1" applyAlignment="1">
      <alignment horizontal="center" vertical="center"/>
    </xf>
    <xf numFmtId="43" fontId="0" fillId="0" borderId="63" xfId="0" applyNumberFormat="1" applyBorder="1" applyAlignment="1">
      <alignment horizontal="right"/>
    </xf>
    <xf numFmtId="0" fontId="9" fillId="0" borderId="27" xfId="0" applyFont="1" applyBorder="1" applyAlignment="1">
      <alignment horizontal="center" vertical="center"/>
    </xf>
    <xf numFmtId="0" fontId="8" fillId="0" borderId="41" xfId="9" applyNumberFormat="1" applyFont="1" applyBorder="1" applyAlignment="1">
      <alignment horizontal="center"/>
    </xf>
    <xf numFmtId="0" fontId="8" fillId="0" borderId="64" xfId="9" applyNumberFormat="1" applyFont="1" applyBorder="1" applyAlignment="1">
      <alignment horizontal="center"/>
    </xf>
    <xf numFmtId="170" fontId="42" fillId="0" borderId="64" xfId="0" applyNumberFormat="1" applyFont="1" applyBorder="1" applyAlignment="1">
      <alignment horizontal="center" vertical="center" wrapText="1"/>
    </xf>
    <xf numFmtId="0" fontId="8" fillId="0" borderId="42" xfId="9" applyNumberFormat="1" applyFont="1" applyBorder="1" applyAlignment="1">
      <alignment horizontal="center"/>
    </xf>
    <xf numFmtId="2" fontId="8" fillId="0" borderId="46" xfId="9" quotePrefix="1" applyNumberFormat="1" applyFont="1" applyBorder="1" applyAlignment="1">
      <alignment horizontal="center" vertical="center" wrapText="1"/>
    </xf>
    <xf numFmtId="0" fontId="8" fillId="0" borderId="46" xfId="9" applyNumberFormat="1" applyFont="1" applyBorder="1" applyAlignment="1">
      <alignment horizontal="center" wrapText="1"/>
    </xf>
    <xf numFmtId="0" fontId="8" fillId="0" borderId="43" xfId="8" applyFont="1" applyBorder="1" applyAlignment="1">
      <alignment horizontal="center" vertical="center"/>
    </xf>
    <xf numFmtId="0" fontId="22" fillId="0" borderId="63" xfId="0" applyFont="1" applyBorder="1" applyAlignment="1">
      <alignment horizontal="center" vertical="center"/>
    </xf>
    <xf numFmtId="2" fontId="8" fillId="0" borderId="43" xfId="9" applyNumberFormat="1" applyFont="1" applyFill="1" applyBorder="1" applyAlignment="1">
      <alignment horizontal="center" vertical="center"/>
    </xf>
    <xf numFmtId="2" fontId="8" fillId="0" borderId="63" xfId="9" applyNumberFormat="1" applyFont="1" applyFill="1" applyBorder="1" applyAlignment="1">
      <alignment horizontal="center" vertical="center"/>
    </xf>
    <xf numFmtId="2" fontId="8" fillId="0" borderId="44" xfId="9" applyNumberFormat="1" applyFont="1" applyFill="1" applyBorder="1" applyAlignment="1">
      <alignment horizontal="center" vertical="center"/>
    </xf>
    <xf numFmtId="0" fontId="8" fillId="0" borderId="39" xfId="9" applyNumberFormat="1" applyFont="1" applyBorder="1" applyAlignment="1">
      <alignment horizontal="center"/>
    </xf>
    <xf numFmtId="2" fontId="8" fillId="0" borderId="40" xfId="9" quotePrefix="1" applyNumberFormat="1" applyFont="1" applyBorder="1" applyAlignment="1">
      <alignment horizontal="center" vertical="center" wrapText="1"/>
    </xf>
    <xf numFmtId="0" fontId="8" fillId="0" borderId="40" xfId="9" applyNumberFormat="1" applyFont="1" applyBorder="1" applyAlignment="1">
      <alignment horizontal="center" wrapText="1"/>
    </xf>
    <xf numFmtId="170" fontId="42" fillId="0" borderId="39" xfId="0" applyNumberFormat="1" applyFont="1" applyBorder="1" applyAlignment="1">
      <alignment horizontal="center" vertical="center" wrapText="1"/>
    </xf>
    <xf numFmtId="170" fontId="42" fillId="0" borderId="40" xfId="0" applyNumberFormat="1" applyFont="1" applyBorder="1" applyAlignment="1">
      <alignment horizontal="center" vertical="center" wrapText="1"/>
    </xf>
    <xf numFmtId="171" fontId="42" fillId="0" borderId="40" xfId="0" applyNumberFormat="1" applyFont="1" applyBorder="1" applyAlignment="1">
      <alignment horizontal="center" vertical="center" wrapText="1"/>
    </xf>
    <xf numFmtId="0" fontId="22" fillId="0" borderId="38" xfId="0" applyFont="1" applyBorder="1" applyAlignment="1">
      <alignment horizontal="center" vertical="center"/>
    </xf>
    <xf numFmtId="43" fontId="8" fillId="0" borderId="39" xfId="1" applyFont="1" applyFill="1" applyBorder="1" applyAlignment="1">
      <alignment horizontal="right" vertical="center" wrapText="1"/>
    </xf>
    <xf numFmtId="43" fontId="8" fillId="0" borderId="64" xfId="1" applyFont="1" applyFill="1" applyBorder="1" applyAlignment="1">
      <alignment horizontal="right" vertical="center" wrapText="1"/>
    </xf>
    <xf numFmtId="43" fontId="0" fillId="0" borderId="64" xfId="2" applyNumberFormat="1" applyFont="1" applyFill="1" applyBorder="1" applyAlignment="1">
      <alignment horizontal="right" vertical="center"/>
    </xf>
    <xf numFmtId="43" fontId="8" fillId="0" borderId="38" xfId="8" applyNumberFormat="1" applyFont="1" applyBorder="1" applyAlignment="1">
      <alignment horizontal="right" wrapText="1"/>
    </xf>
    <xf numFmtId="43" fontId="8" fillId="0" borderId="63" xfId="8" applyNumberFormat="1" applyFont="1" applyBorder="1" applyAlignment="1">
      <alignment horizontal="right" wrapText="1"/>
    </xf>
    <xf numFmtId="43" fontId="0" fillId="0" borderId="38" xfId="0" applyNumberFormat="1" applyBorder="1" applyAlignment="1">
      <alignment horizontal="right"/>
    </xf>
    <xf numFmtId="170" fontId="42" fillId="0" borderId="42" xfId="0" applyNumberFormat="1" applyFont="1" applyBorder="1" applyAlignment="1">
      <alignment horizontal="center" vertical="center" wrapText="1"/>
    </xf>
    <xf numFmtId="170" fontId="42" fillId="0" borderId="45" xfId="0" applyNumberFormat="1" applyFont="1" applyBorder="1" applyAlignment="1">
      <alignment horizontal="center" vertical="center" wrapText="1"/>
    </xf>
    <xf numFmtId="171" fontId="42" fillId="0" borderId="45" xfId="0" applyNumberFormat="1" applyFont="1" applyBorder="1" applyAlignment="1">
      <alignment horizontal="center" vertical="center" wrapText="1"/>
    </xf>
    <xf numFmtId="0" fontId="22" fillId="0" borderId="44" xfId="0" applyFont="1" applyBorder="1" applyAlignment="1">
      <alignment horizontal="center" vertical="center"/>
    </xf>
    <xf numFmtId="2" fontId="5" fillId="0" borderId="43" xfId="9" applyNumberFormat="1" applyFont="1" applyFill="1" applyBorder="1" applyAlignment="1">
      <alignment horizontal="center" vertical="center"/>
    </xf>
    <xf numFmtId="43" fontId="1" fillId="0" borderId="40" xfId="2" applyNumberFormat="1" applyFont="1" applyFill="1" applyBorder="1" applyAlignment="1">
      <alignment horizontal="right" vertical="center"/>
    </xf>
    <xf numFmtId="0" fontId="9" fillId="0" borderId="37" xfId="0" applyFont="1" applyBorder="1" applyAlignment="1">
      <alignment horizontal="center" vertical="center"/>
    </xf>
    <xf numFmtId="43" fontId="0" fillId="0" borderId="0" xfId="2" applyNumberFormat="1" applyFont="1" applyFill="1" applyBorder="1" applyAlignment="1">
      <alignment horizontal="right" vertical="center"/>
    </xf>
    <xf numFmtId="43" fontId="0" fillId="0" borderId="40" xfId="2" applyNumberFormat="1" applyFont="1" applyFill="1" applyBorder="1" applyAlignment="1">
      <alignment horizontal="right" vertical="center"/>
    </xf>
    <xf numFmtId="42" fontId="40" fillId="19" borderId="17" xfId="0" applyNumberFormat="1" applyFont="1" applyFill="1" applyBorder="1" applyAlignment="1">
      <alignment horizontal="center"/>
    </xf>
    <xf numFmtId="168" fontId="29" fillId="0" borderId="0" xfId="0" applyNumberFormat="1" applyFont="1"/>
    <xf numFmtId="0" fontId="29" fillId="0" borderId="0" xfId="0" applyFont="1" applyAlignment="1">
      <alignment horizontal="center" vertical="center"/>
    </xf>
    <xf numFmtId="41" fontId="63" fillId="57" borderId="83" xfId="0" applyNumberFormat="1" applyFont="1" applyFill="1" applyBorder="1" applyAlignment="1">
      <alignment horizontal="center"/>
    </xf>
    <xf numFmtId="0" fontId="63" fillId="57" borderId="83" xfId="0" applyFont="1" applyFill="1" applyBorder="1" applyAlignment="1">
      <alignment horizontal="center"/>
    </xf>
    <xf numFmtId="0" fontId="61" fillId="60" borderId="290" xfId="0" applyFont="1" applyFill="1" applyBorder="1" applyAlignment="1">
      <alignment horizontal="center"/>
    </xf>
    <xf numFmtId="41" fontId="61" fillId="60" borderId="305" xfId="0" applyNumberFormat="1" applyFont="1" applyFill="1" applyBorder="1" applyAlignment="1">
      <alignment horizontal="center"/>
    </xf>
    <xf numFmtId="0" fontId="61" fillId="60" borderId="257" xfId="0" applyFont="1" applyFill="1" applyBorder="1" applyAlignment="1">
      <alignment horizontal="center"/>
    </xf>
    <xf numFmtId="41" fontId="61" fillId="60" borderId="306" xfId="0" applyNumberFormat="1" applyFont="1" applyFill="1" applyBorder="1" applyAlignment="1">
      <alignment horizontal="center"/>
    </xf>
    <xf numFmtId="4" fontId="54" fillId="0" borderId="0" xfId="0" applyNumberFormat="1" applyFont="1" applyAlignment="1">
      <alignment horizontal="right"/>
    </xf>
    <xf numFmtId="0" fontId="8" fillId="0" borderId="229" xfId="0" applyFont="1" applyBorder="1" applyAlignment="1">
      <alignment horizontal="center"/>
    </xf>
    <xf numFmtId="0" fontId="8" fillId="0" borderId="230" xfId="0" applyFont="1" applyBorder="1" applyAlignment="1">
      <alignment horizontal="center"/>
    </xf>
    <xf numFmtId="0" fontId="8" fillId="0" borderId="231" xfId="0" applyFont="1" applyBorder="1" applyAlignment="1">
      <alignment horizontal="center"/>
    </xf>
    <xf numFmtId="0" fontId="21" fillId="0" borderId="12" xfId="0" applyFont="1" applyBorder="1"/>
    <xf numFmtId="0" fontId="21" fillId="0" borderId="239" xfId="0" applyFont="1" applyBorder="1" applyAlignment="1">
      <alignment horizontal="center"/>
    </xf>
    <xf numFmtId="0" fontId="8" fillId="0" borderId="243" xfId="0" applyFont="1" applyBorder="1" applyAlignment="1">
      <alignment horizontal="center"/>
    </xf>
    <xf numFmtId="0" fontId="8" fillId="0" borderId="233" xfId="0" applyFont="1" applyBorder="1" applyAlignment="1">
      <alignment horizontal="center"/>
    </xf>
    <xf numFmtId="0" fontId="8" fillId="0" borderId="234" xfId="0" applyFont="1" applyBorder="1" applyAlignment="1">
      <alignment horizontal="center"/>
    </xf>
    <xf numFmtId="0" fontId="21" fillId="0" borderId="15" xfId="0" applyFont="1" applyBorder="1"/>
    <xf numFmtId="0" fontId="8" fillId="0" borderId="285" xfId="0" applyFont="1" applyBorder="1" applyAlignment="1">
      <alignment horizontal="center"/>
    </xf>
    <xf numFmtId="0" fontId="8" fillId="0" borderId="284" xfId="0" applyFont="1" applyBorder="1" applyAlignment="1">
      <alignment horizontal="center"/>
    </xf>
    <xf numFmtId="0" fontId="8" fillId="0" borderId="313" xfId="0" applyFont="1" applyBorder="1" applyAlignment="1">
      <alignment horizontal="center"/>
    </xf>
    <xf numFmtId="0" fontId="8" fillId="0" borderId="314" xfId="0" applyFont="1" applyBorder="1" applyAlignment="1">
      <alignment horizontal="center"/>
    </xf>
    <xf numFmtId="0" fontId="8" fillId="0" borderId="22" xfId="0" applyFont="1" applyBorder="1" applyAlignment="1">
      <alignment horizontal="center"/>
    </xf>
    <xf numFmtId="0" fontId="8" fillId="0" borderId="316" xfId="0" applyFont="1" applyBorder="1" applyAlignment="1">
      <alignment horizontal="center"/>
    </xf>
    <xf numFmtId="0" fontId="9" fillId="14" borderId="0" xfId="0" applyFont="1" applyFill="1"/>
    <xf numFmtId="0" fontId="9" fillId="14" borderId="19" xfId="0" applyFont="1" applyFill="1" applyBorder="1" applyAlignment="1">
      <alignment horizontal="right" indent="1"/>
    </xf>
    <xf numFmtId="0" fontId="9" fillId="14" borderId="22" xfId="0" applyFont="1" applyFill="1" applyBorder="1" applyAlignment="1">
      <alignment horizontal="right" indent="1"/>
    </xf>
    <xf numFmtId="0" fontId="9" fillId="14" borderId="15" xfId="0" applyFont="1" applyFill="1" applyBorder="1" applyAlignment="1">
      <alignment horizontal="right" indent="1"/>
    </xf>
    <xf numFmtId="0" fontId="9" fillId="14" borderId="0" xfId="0" applyFont="1" applyFill="1" applyAlignment="1">
      <alignment horizontal="center"/>
    </xf>
    <xf numFmtId="0" fontId="8" fillId="14" borderId="0" xfId="0" applyFont="1" applyFill="1"/>
    <xf numFmtId="4" fontId="54" fillId="14" borderId="0" xfId="0" applyNumberFormat="1" applyFont="1" applyFill="1" applyAlignment="1">
      <alignment horizontal="right"/>
    </xf>
    <xf numFmtId="9" fontId="55" fillId="67" borderId="218" xfId="3" applyFont="1" applyFill="1" applyBorder="1" applyAlignment="1">
      <alignment horizontal="center"/>
    </xf>
    <xf numFmtId="4" fontId="5" fillId="53" borderId="355" xfId="0" applyNumberFormat="1" applyFont="1" applyFill="1" applyBorder="1" applyAlignment="1">
      <alignment horizontal="center" wrapText="1"/>
    </xf>
    <xf numFmtId="9" fontId="55" fillId="67" borderId="356" xfId="3" applyFont="1" applyFill="1" applyBorder="1" applyAlignment="1">
      <alignment horizontal="center"/>
    </xf>
    <xf numFmtId="9" fontId="55" fillId="67" borderId="357" xfId="3" applyFont="1" applyFill="1" applyBorder="1" applyAlignment="1">
      <alignment horizontal="center"/>
    </xf>
    <xf numFmtId="9" fontId="55" fillId="67" borderId="358" xfId="3" applyFont="1" applyFill="1" applyBorder="1" applyAlignment="1">
      <alignment horizontal="center"/>
    </xf>
    <xf numFmtId="9" fontId="55" fillId="67" borderId="269" xfId="3" applyFont="1" applyFill="1" applyBorder="1" applyAlignment="1">
      <alignment horizontal="center"/>
    </xf>
    <xf numFmtId="9" fontId="55" fillId="67" borderId="360" xfId="3" applyFont="1" applyFill="1" applyBorder="1" applyAlignment="1">
      <alignment horizontal="center"/>
    </xf>
    <xf numFmtId="9" fontId="55" fillId="67" borderId="361" xfId="3" applyFont="1" applyFill="1" applyBorder="1" applyAlignment="1">
      <alignment horizontal="center"/>
    </xf>
    <xf numFmtId="9" fontId="55" fillId="67" borderId="363" xfId="3" applyFont="1" applyFill="1" applyBorder="1" applyAlignment="1">
      <alignment horizontal="center"/>
    </xf>
    <xf numFmtId="0" fontId="21" fillId="50" borderId="79" xfId="0" applyFont="1" applyFill="1" applyBorder="1"/>
    <xf numFmtId="4" fontId="54" fillId="51" borderId="0" xfId="0" applyNumberFormat="1" applyFont="1" applyFill="1" applyAlignment="1">
      <alignment horizontal="right"/>
    </xf>
    <xf numFmtId="41" fontId="8" fillId="42" borderId="367" xfId="0" applyNumberFormat="1" applyFont="1" applyFill="1" applyBorder="1" applyAlignment="1">
      <alignment horizontal="right"/>
    </xf>
    <xf numFmtId="178" fontId="5" fillId="55" borderId="14" xfId="0" applyNumberFormat="1" applyFont="1" applyFill="1" applyBorder="1" applyAlignment="1">
      <alignment horizontal="center"/>
    </xf>
    <xf numFmtId="5" fontId="8" fillId="39" borderId="355" xfId="0" applyNumberFormat="1" applyFont="1" applyFill="1" applyBorder="1" applyAlignment="1">
      <alignment horizontal="center"/>
    </xf>
    <xf numFmtId="41" fontId="69" fillId="42" borderId="216" xfId="0" applyNumberFormat="1" applyFont="1" applyFill="1" applyBorder="1" applyAlignment="1">
      <alignment horizontal="right"/>
    </xf>
    <xf numFmtId="0" fontId="70" fillId="0" borderId="0" xfId="0" applyFont="1"/>
    <xf numFmtId="0" fontId="70" fillId="51" borderId="0" xfId="0" applyFont="1" applyFill="1"/>
    <xf numFmtId="0" fontId="70" fillId="0" borderId="0" xfId="0" applyFont="1" applyAlignment="1">
      <alignment horizontal="center"/>
    </xf>
    <xf numFmtId="0" fontId="70" fillId="14" borderId="0" xfId="0" applyFont="1" applyFill="1"/>
    <xf numFmtId="4" fontId="72" fillId="42" borderId="0" xfId="0" applyNumberFormat="1" applyFont="1" applyFill="1" applyAlignment="1">
      <alignment horizontal="right"/>
    </xf>
    <xf numFmtId="0" fontId="75" fillId="55" borderId="264" xfId="0" applyFont="1" applyFill="1" applyBorder="1" applyAlignment="1">
      <alignment horizontal="center"/>
    </xf>
    <xf numFmtId="5" fontId="75" fillId="55" borderId="264" xfId="0" applyNumberFormat="1" applyFont="1" applyFill="1" applyBorder="1" applyAlignment="1">
      <alignment horizontal="center"/>
    </xf>
    <xf numFmtId="5" fontId="69" fillId="39" borderId="21" xfId="0" applyNumberFormat="1" applyFont="1" applyFill="1" applyBorder="1"/>
    <xf numFmtId="5" fontId="69" fillId="39" borderId="264" xfId="0" applyNumberFormat="1" applyFont="1" applyFill="1" applyBorder="1"/>
    <xf numFmtId="4" fontId="75" fillId="53" borderId="224" xfId="0" applyNumberFormat="1" applyFont="1" applyFill="1" applyBorder="1" applyAlignment="1">
      <alignment horizontal="center" wrapText="1"/>
    </xf>
    <xf numFmtId="4" fontId="75" fillId="53" borderId="156" xfId="0" applyNumberFormat="1" applyFont="1" applyFill="1" applyBorder="1" applyAlignment="1">
      <alignment horizontal="center" wrapText="1"/>
    </xf>
    <xf numFmtId="5" fontId="75" fillId="55" borderId="102" xfId="0" applyNumberFormat="1" applyFont="1" applyFill="1" applyBorder="1" applyAlignment="1">
      <alignment horizontal="center"/>
    </xf>
    <xf numFmtId="5" fontId="69" fillId="39" borderId="101" xfId="0" applyNumberFormat="1" applyFont="1" applyFill="1" applyBorder="1"/>
    <xf numFmtId="0" fontId="78" fillId="41" borderId="14" xfId="0" applyFont="1" applyFill="1" applyBorder="1"/>
    <xf numFmtId="178" fontId="75" fillId="41" borderId="14" xfId="0" applyNumberFormat="1" applyFont="1" applyFill="1" applyBorder="1" applyAlignment="1">
      <alignment horizontal="right"/>
    </xf>
    <xf numFmtId="5" fontId="69" fillId="41" borderId="96" xfId="0" applyNumberFormat="1" applyFont="1" applyFill="1" applyBorder="1"/>
    <xf numFmtId="5" fontId="69" fillId="41" borderId="37" xfId="0" applyNumberFormat="1" applyFont="1" applyFill="1" applyBorder="1"/>
    <xf numFmtId="178" fontId="75" fillId="41" borderId="47" xfId="0" applyNumberFormat="1" applyFont="1" applyFill="1" applyBorder="1" applyAlignment="1">
      <alignment horizontal="right"/>
    </xf>
    <xf numFmtId="5" fontId="69" fillId="41" borderId="47" xfId="0" applyNumberFormat="1" applyFont="1" applyFill="1" applyBorder="1"/>
    <xf numFmtId="178" fontId="75" fillId="41" borderId="91" xfId="0" applyNumberFormat="1" applyFont="1" applyFill="1" applyBorder="1" applyAlignment="1">
      <alignment horizontal="right"/>
    </xf>
    <xf numFmtId="0" fontId="70" fillId="14" borderId="0" xfId="0" applyFont="1" applyFill="1" applyAlignment="1">
      <alignment horizontal="center"/>
    </xf>
    <xf numFmtId="5" fontId="69" fillId="39" borderId="59" xfId="0" applyNumberFormat="1" applyFont="1" applyFill="1" applyBorder="1"/>
    <xf numFmtId="178" fontId="75" fillId="41" borderId="25" xfId="0" applyNumberFormat="1" applyFont="1" applyFill="1" applyBorder="1" applyAlignment="1">
      <alignment horizontal="right"/>
    </xf>
    <xf numFmtId="5" fontId="69" fillId="39" borderId="64" xfId="0" applyNumberFormat="1" applyFont="1" applyFill="1" applyBorder="1"/>
    <xf numFmtId="0" fontId="75" fillId="53" borderId="264" xfId="0" applyFont="1" applyFill="1" applyBorder="1" applyAlignment="1">
      <alignment horizontal="center" wrapText="1"/>
    </xf>
    <xf numFmtId="5" fontId="75" fillId="55" borderId="102" xfId="0" applyNumberFormat="1" applyFont="1" applyFill="1" applyBorder="1" applyAlignment="1">
      <alignment horizontal="center" wrapText="1"/>
    </xf>
    <xf numFmtId="41" fontId="69" fillId="4" borderId="216" xfId="0" applyNumberFormat="1" applyFont="1" applyFill="1" applyBorder="1" applyAlignment="1">
      <alignment horizontal="right"/>
    </xf>
    <xf numFmtId="179" fontId="69" fillId="4" borderId="216" xfId="0" applyNumberFormat="1" applyFont="1" applyFill="1" applyBorder="1" applyAlignment="1">
      <alignment horizontal="right"/>
    </xf>
    <xf numFmtId="179" fontId="76" fillId="4" borderId="356" xfId="3" applyNumberFormat="1" applyFont="1" applyFill="1" applyBorder="1" applyAlignment="1">
      <alignment horizontal="center"/>
    </xf>
    <xf numFmtId="179" fontId="76" fillId="4" borderId="360" xfId="3" applyNumberFormat="1" applyFont="1" applyFill="1" applyBorder="1" applyAlignment="1">
      <alignment horizontal="center"/>
    </xf>
    <xf numFmtId="179" fontId="76" fillId="4" borderId="218" xfId="0" applyNumberFormat="1" applyFont="1" applyFill="1" applyBorder="1" applyAlignment="1">
      <alignment horizontal="right"/>
    </xf>
    <xf numFmtId="179" fontId="77" fillId="4" borderId="216" xfId="0" applyNumberFormat="1" applyFont="1" applyFill="1" applyBorder="1" applyAlignment="1">
      <alignment horizontal="right"/>
    </xf>
    <xf numFmtId="180" fontId="77" fillId="4" borderId="216" xfId="0" applyNumberFormat="1" applyFont="1" applyFill="1" applyBorder="1" applyAlignment="1">
      <alignment horizontal="right"/>
    </xf>
    <xf numFmtId="180" fontId="77" fillId="4" borderId="218" xfId="3" applyNumberFormat="1" applyFont="1" applyFill="1" applyBorder="1" applyAlignment="1">
      <alignment horizontal="center"/>
    </xf>
    <xf numFmtId="180" fontId="77" fillId="4" borderId="218" xfId="0" applyNumberFormat="1" applyFont="1" applyFill="1" applyBorder="1" applyAlignment="1">
      <alignment horizontal="right"/>
    </xf>
    <xf numFmtId="0" fontId="75" fillId="53" borderId="332" xfId="0" applyFont="1" applyFill="1" applyBorder="1" applyAlignment="1">
      <alignment horizontal="center" wrapText="1"/>
    </xf>
    <xf numFmtId="4" fontId="75" fillId="53" borderId="95" xfId="0" applyNumberFormat="1" applyFont="1" applyFill="1" applyBorder="1" applyAlignment="1">
      <alignment horizontal="center" wrapText="1"/>
    </xf>
    <xf numFmtId="5" fontId="75" fillId="55" borderId="101" xfId="0" applyNumberFormat="1" applyFont="1" applyFill="1" applyBorder="1" applyAlignment="1">
      <alignment horizontal="center"/>
    </xf>
    <xf numFmtId="5" fontId="75" fillId="55" borderId="101" xfId="0" applyNumberFormat="1" applyFont="1" applyFill="1" applyBorder="1" applyAlignment="1">
      <alignment horizontal="center" wrapText="1"/>
    </xf>
    <xf numFmtId="180" fontId="77" fillId="41" borderId="370" xfId="0" applyNumberFormat="1" applyFont="1" applyFill="1" applyBorder="1"/>
    <xf numFmtId="180" fontId="77" fillId="41" borderId="220" xfId="0" applyNumberFormat="1" applyFont="1" applyFill="1" applyBorder="1"/>
    <xf numFmtId="5" fontId="69" fillId="39" borderId="0" xfId="0" applyNumberFormat="1" applyFont="1" applyFill="1"/>
    <xf numFmtId="0" fontId="75" fillId="55" borderId="21" xfId="0" applyFont="1" applyFill="1" applyBorder="1" applyAlignment="1">
      <alignment horizontal="center"/>
    </xf>
    <xf numFmtId="5" fontId="75" fillId="55" borderId="0" xfId="0" applyNumberFormat="1" applyFont="1" applyFill="1" applyAlignment="1">
      <alignment horizontal="center" wrapText="1"/>
    </xf>
    <xf numFmtId="180" fontId="77" fillId="4" borderId="370" xfId="0" applyNumberFormat="1" applyFont="1" applyFill="1" applyBorder="1"/>
    <xf numFmtId="180" fontId="77" fillId="4" borderId="220" xfId="0" applyNumberFormat="1" applyFont="1" applyFill="1" applyBorder="1"/>
    <xf numFmtId="41" fontId="69" fillId="4" borderId="367" xfId="0" applyNumberFormat="1" applyFont="1" applyFill="1" applyBorder="1"/>
    <xf numFmtId="4" fontId="72" fillId="42" borderId="63" xfId="0" applyNumberFormat="1" applyFont="1" applyFill="1" applyBorder="1" applyAlignment="1">
      <alignment horizontal="right"/>
    </xf>
    <xf numFmtId="41" fontId="69" fillId="4" borderId="364" xfId="0" applyNumberFormat="1" applyFont="1" applyFill="1" applyBorder="1"/>
    <xf numFmtId="0" fontId="75" fillId="53" borderId="101" xfId="0" applyFont="1" applyFill="1" applyBorder="1" applyAlignment="1">
      <alignment horizontal="center" wrapText="1"/>
    </xf>
    <xf numFmtId="0" fontId="75" fillId="55" borderId="101" xfId="0" applyFont="1" applyFill="1" applyBorder="1" applyAlignment="1">
      <alignment horizontal="center"/>
    </xf>
    <xf numFmtId="4" fontId="72" fillId="54" borderId="0" xfId="0" applyNumberFormat="1" applyFont="1" applyFill="1" applyAlignment="1">
      <alignment horizontal="right"/>
    </xf>
    <xf numFmtId="178" fontId="75" fillId="54" borderId="0" xfId="0" applyNumberFormat="1" applyFont="1" applyFill="1" applyAlignment="1">
      <alignment horizontal="center"/>
    </xf>
    <xf numFmtId="41" fontId="77" fillId="54" borderId="0" xfId="0" applyNumberFormat="1" applyFont="1" applyFill="1" applyAlignment="1">
      <alignment horizontal="right"/>
    </xf>
    <xf numFmtId="41" fontId="77" fillId="54" borderId="63" xfId="0" applyNumberFormat="1" applyFont="1" applyFill="1" applyBorder="1" applyAlignment="1">
      <alignment horizontal="right"/>
    </xf>
    <xf numFmtId="0" fontId="69" fillId="54" borderId="106" xfId="0" applyFont="1" applyFill="1" applyBorder="1" applyAlignment="1">
      <alignment wrapText="1"/>
    </xf>
    <xf numFmtId="0" fontId="70" fillId="0" borderId="63" xfId="0" applyFont="1" applyBorder="1"/>
    <xf numFmtId="0" fontId="75" fillId="55" borderId="332" xfId="0" applyFont="1" applyFill="1" applyBorder="1" applyAlignment="1">
      <alignment horizontal="center"/>
    </xf>
    <xf numFmtId="5" fontId="75" fillId="55" borderId="95" xfId="0" applyNumberFormat="1" applyFont="1" applyFill="1" applyBorder="1" applyAlignment="1">
      <alignment horizontal="center"/>
    </xf>
    <xf numFmtId="5" fontId="75" fillId="53" borderId="101" xfId="0" applyNumberFormat="1" applyFont="1" applyFill="1" applyBorder="1" applyAlignment="1">
      <alignment horizontal="center" wrapText="1"/>
    </xf>
    <xf numFmtId="0" fontId="69" fillId="54" borderId="101" xfId="0" applyFont="1" applyFill="1" applyBorder="1" applyAlignment="1">
      <alignment wrapText="1"/>
    </xf>
    <xf numFmtId="0" fontId="69" fillId="54" borderId="352" xfId="0" applyFont="1" applyFill="1" applyBorder="1" applyAlignment="1">
      <alignment wrapText="1"/>
    </xf>
    <xf numFmtId="180" fontId="77" fillId="41" borderId="371" xfId="0" applyNumberFormat="1" applyFont="1" applyFill="1" applyBorder="1"/>
    <xf numFmtId="180" fontId="77" fillId="41" borderId="215" xfId="0" applyNumberFormat="1" applyFont="1" applyFill="1" applyBorder="1"/>
    <xf numFmtId="180" fontId="77" fillId="41" borderId="63" xfId="0" applyNumberFormat="1" applyFont="1" applyFill="1" applyBorder="1"/>
    <xf numFmtId="5" fontId="75" fillId="53" borderId="106" xfId="0" applyNumberFormat="1" applyFont="1" applyFill="1" applyBorder="1" applyAlignment="1">
      <alignment horizontal="center" wrapText="1"/>
    </xf>
    <xf numFmtId="0" fontId="69" fillId="54" borderId="359" xfId="0" applyFont="1" applyFill="1" applyBorder="1" applyAlignment="1">
      <alignment wrapText="1"/>
    </xf>
    <xf numFmtId="0" fontId="75" fillId="53" borderId="21" xfId="0" applyFont="1" applyFill="1" applyBorder="1" applyAlignment="1">
      <alignment horizontal="center" wrapText="1"/>
    </xf>
    <xf numFmtId="4" fontId="75" fillId="53" borderId="106" xfId="0" applyNumberFormat="1" applyFont="1" applyFill="1" applyBorder="1" applyAlignment="1">
      <alignment horizontal="center" wrapText="1"/>
    </xf>
    <xf numFmtId="5" fontId="75" fillId="55" borderId="36" xfId="0" applyNumberFormat="1" applyFont="1" applyFill="1" applyBorder="1" applyAlignment="1">
      <alignment horizontal="center"/>
    </xf>
    <xf numFmtId="0" fontId="75" fillId="55" borderId="0" xfId="0" applyFont="1" applyFill="1" applyAlignment="1">
      <alignment horizontal="center"/>
    </xf>
    <xf numFmtId="5" fontId="75" fillId="55" borderId="0" xfId="0" applyNumberFormat="1" applyFont="1" applyFill="1" applyAlignment="1">
      <alignment horizontal="center"/>
    </xf>
    <xf numFmtId="0" fontId="75" fillId="55" borderId="95" xfId="0" applyFont="1" applyFill="1" applyBorder="1" applyAlignment="1">
      <alignment horizontal="center"/>
    </xf>
    <xf numFmtId="5" fontId="75" fillId="55" borderId="106" xfId="0" applyNumberFormat="1" applyFont="1" applyFill="1" applyBorder="1" applyAlignment="1">
      <alignment horizontal="center"/>
    </xf>
    <xf numFmtId="4" fontId="72" fillId="54" borderId="101" xfId="0" applyNumberFormat="1" applyFont="1" applyFill="1" applyBorder="1" applyAlignment="1">
      <alignment horizontal="right"/>
    </xf>
    <xf numFmtId="178" fontId="75" fillId="54" borderId="101" xfId="0" applyNumberFormat="1" applyFont="1" applyFill="1" applyBorder="1" applyAlignment="1">
      <alignment horizontal="center"/>
    </xf>
    <xf numFmtId="0" fontId="75" fillId="53" borderId="95" xfId="0" applyFont="1" applyFill="1" applyBorder="1" applyAlignment="1">
      <alignment horizontal="center" wrapText="1"/>
    </xf>
    <xf numFmtId="5" fontId="69" fillId="39" borderId="352" xfId="0" applyNumberFormat="1" applyFont="1" applyFill="1" applyBorder="1"/>
    <xf numFmtId="0" fontId="69" fillId="51" borderId="41" xfId="0" applyFont="1" applyFill="1" applyBorder="1"/>
    <xf numFmtId="0" fontId="69" fillId="51" borderId="64" xfId="0" applyFont="1" applyFill="1" applyBorder="1"/>
    <xf numFmtId="4" fontId="69" fillId="51" borderId="64" xfId="0" applyNumberFormat="1" applyFont="1" applyFill="1" applyBorder="1"/>
    <xf numFmtId="0" fontId="73" fillId="51" borderId="64" xfId="0" applyFont="1" applyFill="1" applyBorder="1" applyAlignment="1">
      <alignment horizontal="center"/>
    </xf>
    <xf numFmtId="5" fontId="69" fillId="51" borderId="64" xfId="0" applyNumberFormat="1" applyFont="1" applyFill="1" applyBorder="1"/>
    <xf numFmtId="0" fontId="69" fillId="51" borderId="42" xfId="0" applyFont="1" applyFill="1" applyBorder="1"/>
    <xf numFmtId="4" fontId="72" fillId="42" borderId="46" xfId="0" applyNumberFormat="1" applyFont="1" applyFill="1" applyBorder="1" applyAlignment="1">
      <alignment horizontal="right"/>
    </xf>
    <xf numFmtId="4" fontId="72" fillId="42" borderId="45" xfId="0" applyNumberFormat="1" applyFont="1" applyFill="1" applyBorder="1" applyAlignment="1">
      <alignment horizontal="right"/>
    </xf>
    <xf numFmtId="5" fontId="75" fillId="55" borderId="49" xfId="0" applyNumberFormat="1" applyFont="1" applyFill="1" applyBorder="1" applyAlignment="1">
      <alignment horizontal="center"/>
    </xf>
    <xf numFmtId="5" fontId="75" fillId="55" borderId="165" xfId="0" applyNumberFormat="1" applyFont="1" applyFill="1" applyBorder="1" applyAlignment="1">
      <alignment horizontal="center"/>
    </xf>
    <xf numFmtId="179" fontId="77" fillId="4" borderId="376" xfId="0" applyNumberFormat="1" applyFont="1" applyFill="1" applyBorder="1" applyAlignment="1">
      <alignment horizontal="right"/>
    </xf>
    <xf numFmtId="179" fontId="69" fillId="4" borderId="376" xfId="0" applyNumberFormat="1" applyFont="1" applyFill="1" applyBorder="1" applyAlignment="1">
      <alignment horizontal="right"/>
    </xf>
    <xf numFmtId="0" fontId="78" fillId="41" borderId="96" xfId="0" applyFont="1" applyFill="1" applyBorder="1"/>
    <xf numFmtId="4" fontId="72" fillId="42" borderId="44" xfId="0" applyNumberFormat="1" applyFont="1" applyFill="1" applyBorder="1" applyAlignment="1">
      <alignment horizontal="right"/>
    </xf>
    <xf numFmtId="5" fontId="75" fillId="55" borderId="377" xfId="0" applyNumberFormat="1" applyFont="1" applyFill="1" applyBorder="1" applyAlignment="1">
      <alignment horizontal="center"/>
    </xf>
    <xf numFmtId="5" fontId="75" fillId="55" borderId="378" xfId="0" applyNumberFormat="1" applyFont="1" applyFill="1" applyBorder="1" applyAlignment="1">
      <alignment horizontal="center"/>
    </xf>
    <xf numFmtId="41" fontId="69" fillId="4" borderId="379" xfId="0" applyNumberFormat="1" applyFont="1" applyFill="1" applyBorder="1"/>
    <xf numFmtId="4" fontId="72" fillId="42" borderId="43" xfId="0" applyNumberFormat="1" applyFont="1" applyFill="1" applyBorder="1" applyAlignment="1">
      <alignment horizontal="right"/>
    </xf>
    <xf numFmtId="5" fontId="75" fillId="55" borderId="45" xfId="0" applyNumberFormat="1" applyFont="1" applyFill="1" applyBorder="1" applyAlignment="1">
      <alignment horizontal="center"/>
    </xf>
    <xf numFmtId="0" fontId="69" fillId="38" borderId="64" xfId="0" applyFont="1" applyFill="1" applyBorder="1"/>
    <xf numFmtId="4" fontId="69" fillId="38" borderId="214" xfId="0" applyNumberFormat="1" applyFont="1" applyFill="1" applyBorder="1"/>
    <xf numFmtId="0" fontId="69" fillId="38" borderId="214" xfId="0" applyFont="1" applyFill="1" applyBorder="1"/>
    <xf numFmtId="178" fontId="75" fillId="43" borderId="37" xfId="0" applyNumberFormat="1" applyFont="1" applyFill="1" applyBorder="1"/>
    <xf numFmtId="178" fontId="75" fillId="43" borderId="47" xfId="0" applyNumberFormat="1" applyFont="1" applyFill="1" applyBorder="1"/>
    <xf numFmtId="178" fontId="75" fillId="43" borderId="91" xfId="0" applyNumberFormat="1" applyFont="1" applyFill="1" applyBorder="1"/>
    <xf numFmtId="5" fontId="69" fillId="69" borderId="37" xfId="0" applyNumberFormat="1" applyFont="1" applyFill="1" applyBorder="1"/>
    <xf numFmtId="4" fontId="72" fillId="42" borderId="37" xfId="0" applyNumberFormat="1" applyFont="1" applyFill="1" applyBorder="1" applyAlignment="1">
      <alignment horizontal="right"/>
    </xf>
    <xf numFmtId="4" fontId="72" fillId="42" borderId="47" xfId="0" applyNumberFormat="1" applyFont="1" applyFill="1" applyBorder="1" applyAlignment="1">
      <alignment horizontal="right"/>
    </xf>
    <xf numFmtId="4" fontId="72" fillId="42" borderId="91" xfId="0" applyNumberFormat="1" applyFont="1" applyFill="1" applyBorder="1" applyAlignment="1">
      <alignment horizontal="right"/>
    </xf>
    <xf numFmtId="0" fontId="78" fillId="41" borderId="46" xfId="0" applyFont="1" applyFill="1" applyBorder="1"/>
    <xf numFmtId="0" fontId="78" fillId="41" borderId="0" xfId="0" applyFont="1" applyFill="1"/>
    <xf numFmtId="178" fontId="75" fillId="41" borderId="64" xfId="0" applyNumberFormat="1" applyFont="1" applyFill="1" applyBorder="1" applyAlignment="1">
      <alignment horizontal="right"/>
    </xf>
    <xf numFmtId="5" fontId="69" fillId="41" borderId="374" xfId="0" applyNumberFormat="1" applyFont="1" applyFill="1" applyBorder="1"/>
    <xf numFmtId="178" fontId="75" fillId="41" borderId="42" xfId="0" applyNumberFormat="1" applyFont="1" applyFill="1" applyBorder="1" applyAlignment="1">
      <alignment horizontal="right"/>
    </xf>
    <xf numFmtId="178" fontId="75" fillId="70" borderId="47" xfId="0" applyNumberFormat="1" applyFont="1" applyFill="1" applyBorder="1"/>
    <xf numFmtId="0" fontId="69" fillId="70" borderId="95" xfId="0" applyFont="1" applyFill="1" applyBorder="1" applyAlignment="1">
      <alignment horizontal="center" wrapText="1"/>
    </xf>
    <xf numFmtId="0" fontId="69" fillId="70" borderId="101" xfId="0" applyFont="1" applyFill="1" applyBorder="1" applyAlignment="1">
      <alignment horizontal="center" wrapText="1"/>
    </xf>
    <xf numFmtId="0" fontId="69" fillId="70" borderId="101" xfId="0" applyFont="1" applyFill="1" applyBorder="1" applyAlignment="1">
      <alignment horizontal="center"/>
    </xf>
    <xf numFmtId="5" fontId="69" fillId="70" borderId="45" xfId="0" applyNumberFormat="1" applyFont="1" applyFill="1" applyBorder="1" applyAlignment="1">
      <alignment horizontal="center"/>
    </xf>
    <xf numFmtId="4" fontId="69" fillId="70" borderId="224" xfId="0" applyNumberFormat="1" applyFont="1" applyFill="1" applyBorder="1" applyAlignment="1">
      <alignment horizontal="center" wrapText="1"/>
    </xf>
    <xf numFmtId="4" fontId="69" fillId="70" borderId="156" xfId="0" applyNumberFormat="1" applyFont="1" applyFill="1" applyBorder="1" applyAlignment="1">
      <alignment horizontal="center" wrapText="1"/>
    </xf>
    <xf numFmtId="5" fontId="69" fillId="70" borderId="102" xfId="0" applyNumberFormat="1" applyFont="1" applyFill="1" applyBorder="1" applyAlignment="1">
      <alignment horizontal="center" wrapText="1"/>
    </xf>
    <xf numFmtId="5" fontId="69" fillId="70" borderId="102" xfId="0" applyNumberFormat="1" applyFont="1" applyFill="1" applyBorder="1" applyAlignment="1">
      <alignment horizontal="center"/>
    </xf>
    <xf numFmtId="5" fontId="69" fillId="70" borderId="165" xfId="0" applyNumberFormat="1" applyFont="1" applyFill="1" applyBorder="1" applyAlignment="1">
      <alignment horizontal="center"/>
    </xf>
    <xf numFmtId="5" fontId="69" fillId="70" borderId="101" xfId="0" applyNumberFormat="1" applyFont="1" applyFill="1" applyBorder="1" applyAlignment="1">
      <alignment horizontal="center"/>
    </xf>
    <xf numFmtId="4" fontId="69" fillId="70" borderId="101" xfId="0" applyNumberFormat="1" applyFont="1" applyFill="1" applyBorder="1" applyAlignment="1">
      <alignment horizontal="center" wrapText="1"/>
    </xf>
    <xf numFmtId="4" fontId="69" fillId="70" borderId="95" xfId="0" applyNumberFormat="1" applyFont="1" applyFill="1" applyBorder="1" applyAlignment="1">
      <alignment horizontal="center" wrapText="1"/>
    </xf>
    <xf numFmtId="5" fontId="69" fillId="70" borderId="101" xfId="0" applyNumberFormat="1" applyFont="1" applyFill="1" applyBorder="1" applyAlignment="1">
      <alignment horizontal="center" wrapText="1"/>
    </xf>
    <xf numFmtId="0" fontId="70" fillId="4" borderId="26" xfId="0" applyFont="1" applyFill="1" applyBorder="1"/>
    <xf numFmtId="0" fontId="70" fillId="4" borderId="105" xfId="0" applyFont="1" applyFill="1" applyBorder="1"/>
    <xf numFmtId="0" fontId="70" fillId="4" borderId="0" xfId="0" applyFont="1" applyFill="1"/>
    <xf numFmtId="0" fontId="70" fillId="4" borderId="101" xfId="0" applyFont="1" applyFill="1" applyBorder="1"/>
    <xf numFmtId="0" fontId="70" fillId="4" borderId="31" xfId="0" applyFont="1" applyFill="1" applyBorder="1"/>
    <xf numFmtId="0" fontId="70" fillId="4" borderId="102" xfId="0" applyFont="1" applyFill="1" applyBorder="1"/>
    <xf numFmtId="0" fontId="21" fillId="57" borderId="14" xfId="0" applyFont="1" applyFill="1" applyBorder="1" applyAlignment="1">
      <alignment horizontal="center"/>
    </xf>
    <xf numFmtId="0" fontId="21" fillId="57" borderId="14" xfId="0" applyFont="1" applyFill="1" applyBorder="1"/>
    <xf numFmtId="5" fontId="5" fillId="55" borderId="21" xfId="0" applyNumberFormat="1" applyFont="1" applyFill="1" applyBorder="1" applyAlignment="1">
      <alignment horizontal="center"/>
    </xf>
    <xf numFmtId="41" fontId="8" fillId="42" borderId="0" xfId="0" applyNumberFormat="1" applyFont="1" applyFill="1" applyAlignment="1">
      <alignment horizontal="right"/>
    </xf>
    <xf numFmtId="41" fontId="8" fillId="42" borderId="25" xfId="0" applyNumberFormat="1" applyFont="1" applyFill="1" applyBorder="1" applyAlignment="1">
      <alignment horizontal="right"/>
    </xf>
    <xf numFmtId="5" fontId="81" fillId="71" borderId="264" xfId="0" applyNumberFormat="1" applyFont="1" applyFill="1" applyBorder="1" applyAlignment="1">
      <alignment horizontal="center"/>
    </xf>
    <xf numFmtId="5" fontId="81" fillId="71" borderId="102" xfId="0" applyNumberFormat="1" applyFont="1" applyFill="1" applyBorder="1" applyAlignment="1">
      <alignment horizontal="center"/>
    </xf>
    <xf numFmtId="178" fontId="81" fillId="71" borderId="14" xfId="0" applyNumberFormat="1" applyFont="1" applyFill="1" applyBorder="1" applyAlignment="1">
      <alignment horizontal="right"/>
    </xf>
    <xf numFmtId="178" fontId="81" fillId="71" borderId="14" xfId="0" applyNumberFormat="1" applyFont="1" applyFill="1" applyBorder="1" applyAlignment="1">
      <alignment horizontal="center"/>
    </xf>
    <xf numFmtId="41" fontId="80" fillId="72" borderId="282" xfId="0" applyNumberFormat="1" applyFont="1" applyFill="1" applyBorder="1" applyAlignment="1">
      <alignment horizontal="right"/>
    </xf>
    <xf numFmtId="41" fontId="80" fillId="72" borderId="280" xfId="0" applyNumberFormat="1" applyFont="1" applyFill="1" applyBorder="1" applyAlignment="1">
      <alignment horizontal="right"/>
    </xf>
    <xf numFmtId="41" fontId="80" fillId="72" borderId="59" xfId="0" applyNumberFormat="1" applyFont="1" applyFill="1" applyBorder="1" applyAlignment="1">
      <alignment horizontal="right"/>
    </xf>
    <xf numFmtId="5" fontId="5" fillId="55" borderId="31" xfId="0" applyNumberFormat="1" applyFont="1" applyFill="1" applyBorder="1" applyAlignment="1">
      <alignment horizontal="center"/>
    </xf>
    <xf numFmtId="41" fontId="8" fillId="42" borderId="215" xfId="0" applyNumberFormat="1" applyFont="1" applyFill="1" applyBorder="1" applyAlignment="1">
      <alignment horizontal="right"/>
    </xf>
    <xf numFmtId="41" fontId="8" fillId="42" borderId="217" xfId="0" applyNumberFormat="1" applyFont="1" applyFill="1" applyBorder="1" applyAlignment="1">
      <alignment horizontal="right"/>
    </xf>
    <xf numFmtId="0" fontId="81" fillId="71" borderId="383" xfId="0" applyFont="1" applyFill="1" applyBorder="1" applyAlignment="1">
      <alignment horizontal="center"/>
    </xf>
    <xf numFmtId="5" fontId="81" fillId="71" borderId="16" xfId="0" applyNumberFormat="1" applyFont="1" applyFill="1" applyBorder="1" applyAlignment="1">
      <alignment horizontal="center"/>
    </xf>
    <xf numFmtId="5" fontId="81" fillId="71" borderId="384" xfId="0" applyNumberFormat="1" applyFont="1" applyFill="1" applyBorder="1" applyAlignment="1">
      <alignment horizontal="center"/>
    </xf>
    <xf numFmtId="5" fontId="81" fillId="71" borderId="58" xfId="0" applyNumberFormat="1" applyFont="1" applyFill="1" applyBorder="1" applyAlignment="1">
      <alignment horizontal="center"/>
    </xf>
    <xf numFmtId="178" fontId="81" fillId="71" borderId="12" xfId="0" applyNumberFormat="1" applyFont="1" applyFill="1" applyBorder="1" applyAlignment="1">
      <alignment horizontal="right"/>
    </xf>
    <xf numFmtId="178" fontId="81" fillId="71" borderId="13" xfId="0" applyNumberFormat="1" applyFont="1" applyFill="1" applyBorder="1" applyAlignment="1">
      <alignment horizontal="right"/>
    </xf>
    <xf numFmtId="41" fontId="8" fillId="42" borderId="380" xfId="0" applyNumberFormat="1" applyFont="1" applyFill="1" applyBorder="1" applyAlignment="1">
      <alignment horizontal="right"/>
    </xf>
    <xf numFmtId="178" fontId="81" fillId="71" borderId="12" xfId="0" applyNumberFormat="1" applyFont="1" applyFill="1" applyBorder="1" applyAlignment="1">
      <alignment horizontal="center"/>
    </xf>
    <xf numFmtId="178" fontId="81" fillId="71" borderId="13" xfId="0" applyNumberFormat="1" applyFont="1" applyFill="1" applyBorder="1" applyAlignment="1">
      <alignment horizontal="center"/>
    </xf>
    <xf numFmtId="41" fontId="80" fillId="72" borderId="385" xfId="0" applyNumberFormat="1" applyFont="1" applyFill="1" applyBorder="1" applyAlignment="1">
      <alignment horizontal="right"/>
    </xf>
    <xf numFmtId="41" fontId="80" fillId="72" borderId="386" xfId="0" applyNumberFormat="1" applyFont="1" applyFill="1" applyBorder="1" applyAlignment="1">
      <alignment horizontal="right"/>
    </xf>
    <xf numFmtId="41" fontId="80" fillId="72" borderId="387" xfId="0" applyNumberFormat="1" applyFont="1" applyFill="1" applyBorder="1" applyAlignment="1">
      <alignment horizontal="right"/>
    </xf>
    <xf numFmtId="41" fontId="80" fillId="72" borderId="388" xfId="0" applyNumberFormat="1" applyFont="1" applyFill="1" applyBorder="1" applyAlignment="1">
      <alignment horizontal="right"/>
    </xf>
    <xf numFmtId="41" fontId="80" fillId="72" borderId="389" xfId="0" applyNumberFormat="1" applyFont="1" applyFill="1" applyBorder="1" applyAlignment="1">
      <alignment horizontal="right"/>
    </xf>
    <xf numFmtId="178" fontId="81" fillId="71" borderId="240" xfId="0" applyNumberFormat="1" applyFont="1" applyFill="1" applyBorder="1" applyAlignment="1">
      <alignment horizontal="center"/>
    </xf>
    <xf numFmtId="41" fontId="80" fillId="72" borderId="278" xfId="0" applyNumberFormat="1" applyFont="1" applyFill="1" applyBorder="1" applyAlignment="1">
      <alignment horizontal="right"/>
    </xf>
    <xf numFmtId="178" fontId="81" fillId="71" borderId="25" xfId="0" applyNumberFormat="1" applyFont="1" applyFill="1" applyBorder="1" applyAlignment="1">
      <alignment horizontal="right"/>
    </xf>
    <xf numFmtId="41" fontId="8" fillId="42" borderId="277" xfId="0" applyNumberFormat="1" applyFont="1" applyFill="1" applyBorder="1" applyAlignment="1">
      <alignment horizontal="right"/>
    </xf>
    <xf numFmtId="178" fontId="81" fillId="71" borderId="239" xfId="0" applyNumberFormat="1" applyFont="1" applyFill="1" applyBorder="1" applyAlignment="1">
      <alignment horizontal="center"/>
    </xf>
    <xf numFmtId="178" fontId="81" fillId="71" borderId="390" xfId="0" applyNumberFormat="1" applyFont="1" applyFill="1" applyBorder="1" applyAlignment="1">
      <alignment horizontal="center"/>
    </xf>
    <xf numFmtId="41" fontId="80" fillId="72" borderId="391" xfId="0" applyNumberFormat="1" applyFont="1" applyFill="1" applyBorder="1" applyAlignment="1">
      <alignment horizontal="right"/>
    </xf>
    <xf numFmtId="41" fontId="80" fillId="72" borderId="392" xfId="0" applyNumberFormat="1" applyFont="1" applyFill="1" applyBorder="1" applyAlignment="1">
      <alignment horizontal="right"/>
    </xf>
    <xf numFmtId="178" fontId="81" fillId="71" borderId="15" xfId="0" applyNumberFormat="1" applyFont="1" applyFill="1" applyBorder="1" applyAlignment="1">
      <alignment horizontal="right"/>
    </xf>
    <xf numFmtId="178" fontId="81" fillId="71" borderId="18" xfId="0" applyNumberFormat="1" applyFont="1" applyFill="1" applyBorder="1" applyAlignment="1">
      <alignment horizontal="right"/>
    </xf>
    <xf numFmtId="5" fontId="8" fillId="44" borderId="14" xfId="0" applyNumberFormat="1" applyFont="1" applyFill="1" applyBorder="1"/>
    <xf numFmtId="5" fontId="8" fillId="48" borderId="14" xfId="0" applyNumberFormat="1" applyFont="1" applyFill="1" applyBorder="1"/>
    <xf numFmtId="5" fontId="8" fillId="50" borderId="14" xfId="0" applyNumberFormat="1" applyFont="1" applyFill="1" applyBorder="1"/>
    <xf numFmtId="5" fontId="8" fillId="47" borderId="14" xfId="0" applyNumberFormat="1" applyFont="1" applyFill="1" applyBorder="1"/>
    <xf numFmtId="5" fontId="8" fillId="49" borderId="14" xfId="0" applyNumberFormat="1" applyFont="1" applyFill="1" applyBorder="1"/>
    <xf numFmtId="178" fontId="8" fillId="80" borderId="318" xfId="0" applyNumberFormat="1" applyFont="1" applyFill="1" applyBorder="1"/>
    <xf numFmtId="43" fontId="5" fillId="80" borderId="232" xfId="1" applyFont="1" applyFill="1" applyBorder="1" applyAlignment="1">
      <alignment horizontal="right"/>
    </xf>
    <xf numFmtId="41" fontId="80" fillId="72" borderId="399" xfId="0" applyNumberFormat="1" applyFont="1" applyFill="1" applyBorder="1" applyAlignment="1">
      <alignment horizontal="right"/>
    </xf>
    <xf numFmtId="41" fontId="80" fillId="72" borderId="400" xfId="0" applyNumberFormat="1" applyFont="1" applyFill="1" applyBorder="1" applyAlignment="1">
      <alignment horizontal="right"/>
    </xf>
    <xf numFmtId="41" fontId="80" fillId="72" borderId="397" xfId="0" applyNumberFormat="1" applyFont="1" applyFill="1" applyBorder="1" applyAlignment="1">
      <alignment horizontal="right"/>
    </xf>
    <xf numFmtId="41" fontId="80" fillId="72" borderId="401" xfId="0" applyNumberFormat="1" applyFont="1" applyFill="1" applyBorder="1" applyAlignment="1">
      <alignment horizontal="right"/>
    </xf>
    <xf numFmtId="41" fontId="80" fillId="72" borderId="369" xfId="0" applyNumberFormat="1" applyFont="1" applyFill="1" applyBorder="1" applyAlignment="1">
      <alignment horizontal="right"/>
    </xf>
    <xf numFmtId="41" fontId="80" fillId="72" borderId="382" xfId="0" applyNumberFormat="1" applyFont="1" applyFill="1" applyBorder="1" applyAlignment="1">
      <alignment horizontal="right"/>
    </xf>
    <xf numFmtId="41" fontId="80" fillId="72" borderId="402" xfId="0" applyNumberFormat="1" applyFont="1" applyFill="1" applyBorder="1" applyAlignment="1">
      <alignment horizontal="right"/>
    </xf>
    <xf numFmtId="41" fontId="80" fillId="72" borderId="297" xfId="0" applyNumberFormat="1" applyFont="1" applyFill="1" applyBorder="1" applyAlignment="1">
      <alignment horizontal="right"/>
    </xf>
    <xf numFmtId="41" fontId="80" fillId="72" borderId="299" xfId="0" applyNumberFormat="1" applyFont="1" applyFill="1" applyBorder="1" applyAlignment="1">
      <alignment horizontal="right"/>
    </xf>
    <xf numFmtId="41" fontId="80" fillId="72" borderId="396" xfId="0" applyNumberFormat="1" applyFont="1" applyFill="1" applyBorder="1" applyAlignment="1">
      <alignment horizontal="right"/>
    </xf>
    <xf numFmtId="41" fontId="80" fillId="72" borderId="403" xfId="0" applyNumberFormat="1" applyFont="1" applyFill="1" applyBorder="1" applyAlignment="1">
      <alignment horizontal="right"/>
    </xf>
    <xf numFmtId="41" fontId="80" fillId="72" borderId="404" xfId="0" applyNumberFormat="1" applyFont="1" applyFill="1" applyBorder="1" applyAlignment="1">
      <alignment horizontal="right"/>
    </xf>
    <xf numFmtId="41" fontId="80" fillId="72" borderId="405" xfId="0" applyNumberFormat="1" applyFont="1" applyFill="1" applyBorder="1" applyAlignment="1">
      <alignment horizontal="right"/>
    </xf>
    <xf numFmtId="41" fontId="80" fillId="72" borderId="406" xfId="0" applyNumberFormat="1" applyFont="1" applyFill="1" applyBorder="1" applyAlignment="1">
      <alignment horizontal="right"/>
    </xf>
    <xf numFmtId="41" fontId="80" fillId="72" borderId="407" xfId="0" applyNumberFormat="1" applyFont="1" applyFill="1" applyBorder="1" applyAlignment="1">
      <alignment horizontal="right"/>
    </xf>
    <xf numFmtId="41" fontId="80" fillId="72" borderId="184" xfId="0" applyNumberFormat="1" applyFont="1" applyFill="1" applyBorder="1" applyAlignment="1">
      <alignment horizontal="right"/>
    </xf>
    <xf numFmtId="5" fontId="69" fillId="81" borderId="64" xfId="0" applyNumberFormat="1" applyFont="1" applyFill="1" applyBorder="1"/>
    <xf numFmtId="0" fontId="82" fillId="0" borderId="126" xfId="0" applyFont="1" applyBorder="1" applyAlignment="1">
      <alignment wrapText="1"/>
    </xf>
    <xf numFmtId="0" fontId="82" fillId="0" borderId="9" xfId="0" applyFont="1" applyBorder="1" applyAlignment="1">
      <alignment horizontal="center"/>
    </xf>
    <xf numFmtId="0" fontId="82" fillId="0" borderId="127" xfId="0" applyFont="1" applyBorder="1" applyAlignment="1">
      <alignment horizontal="center"/>
    </xf>
    <xf numFmtId="2" fontId="82" fillId="0" borderId="127" xfId="0" applyNumberFormat="1" applyFont="1" applyBorder="1"/>
    <xf numFmtId="0" fontId="82" fillId="0" borderId="126" xfId="0" applyFont="1" applyBorder="1"/>
    <xf numFmtId="0" fontId="82" fillId="0" borderId="353" xfId="0" applyFont="1" applyBorder="1"/>
    <xf numFmtId="0" fontId="82" fillId="0" borderId="0" xfId="0" applyFont="1" applyAlignment="1">
      <alignment horizontal="center"/>
    </xf>
    <xf numFmtId="0" fontId="82" fillId="0" borderId="153" xfId="0" applyFont="1" applyBorder="1" applyAlignment="1">
      <alignment wrapText="1"/>
    </xf>
    <xf numFmtId="0" fontId="82" fillId="0" borderId="354" xfId="0" applyFont="1" applyBorder="1" applyAlignment="1">
      <alignment wrapText="1"/>
    </xf>
    <xf numFmtId="2" fontId="82" fillId="0" borderId="45" xfId="0" applyNumberFormat="1" applyFont="1" applyBorder="1"/>
    <xf numFmtId="0" fontId="83" fillId="0" borderId="0" xfId="0" applyFont="1"/>
    <xf numFmtId="0" fontId="84" fillId="20" borderId="124" xfId="0" applyFont="1" applyFill="1" applyBorder="1" applyAlignment="1">
      <alignment vertical="center"/>
    </xf>
    <xf numFmtId="168" fontId="83" fillId="0" borderId="0" xfId="0" applyNumberFormat="1" applyFont="1"/>
    <xf numFmtId="0" fontId="83" fillId="0" borderId="410" xfId="0" applyFont="1" applyBorder="1"/>
    <xf numFmtId="0" fontId="83" fillId="0" borderId="412" xfId="0" applyFont="1" applyBorder="1"/>
    <xf numFmtId="43" fontId="82" fillId="0" borderId="9" xfId="0" applyNumberFormat="1" applyFont="1" applyBorder="1"/>
    <xf numFmtId="43" fontId="82" fillId="0" borderId="127" xfId="0" applyNumberFormat="1" applyFont="1" applyBorder="1"/>
    <xf numFmtId="43" fontId="82" fillId="0" borderId="168" xfId="0" applyNumberFormat="1" applyFont="1" applyBorder="1"/>
    <xf numFmtId="43" fontId="82" fillId="0" borderId="44" xfId="0" applyNumberFormat="1" applyFont="1" applyBorder="1"/>
    <xf numFmtId="43" fontId="82" fillId="0" borderId="34" xfId="0" applyNumberFormat="1" applyFont="1" applyBorder="1"/>
    <xf numFmtId="43" fontId="83" fillId="0" borderId="411" xfId="0" applyNumberFormat="1" applyFont="1" applyBorder="1"/>
    <xf numFmtId="43" fontId="83" fillId="0" borderId="413" xfId="0" applyNumberFormat="1" applyFont="1" applyBorder="1"/>
    <xf numFmtId="0" fontId="82" fillId="0" borderId="410" xfId="0" applyFont="1" applyBorder="1"/>
    <xf numFmtId="2" fontId="82" fillId="0" borderId="411" xfId="0" applyNumberFormat="1" applyFont="1" applyBorder="1"/>
    <xf numFmtId="0" fontId="82" fillId="0" borderId="412" xfId="0" applyFont="1" applyBorder="1"/>
    <xf numFmtId="2" fontId="82" fillId="0" borderId="413" xfId="0" applyNumberFormat="1" applyFont="1" applyBorder="1"/>
    <xf numFmtId="0" fontId="30" fillId="0" borderId="0" xfId="0" applyFont="1" applyAlignment="1">
      <alignment horizontal="center"/>
    </xf>
    <xf numFmtId="43" fontId="44" fillId="0" borderId="38" xfId="0" applyNumberFormat="1" applyFont="1" applyBorder="1" applyAlignment="1">
      <alignment horizontal="right"/>
    </xf>
    <xf numFmtId="43" fontId="8" fillId="0" borderId="42" xfId="1" applyFont="1" applyFill="1" applyBorder="1" applyAlignment="1">
      <alignment vertical="center" wrapText="1"/>
    </xf>
    <xf numFmtId="0" fontId="0" fillId="0" borderId="0" xfId="0" applyAlignment="1">
      <alignment horizontal="left" vertical="top"/>
    </xf>
    <xf numFmtId="0" fontId="64" fillId="0" borderId="0" xfId="11" applyBorder="1" applyAlignment="1"/>
    <xf numFmtId="168" fontId="0" fillId="0" borderId="0" xfId="0" applyNumberFormat="1" applyAlignment="1">
      <alignment horizontal="left"/>
    </xf>
    <xf numFmtId="10" fontId="0" fillId="0" borderId="0" xfId="0" applyNumberFormat="1" applyAlignment="1">
      <alignment horizontal="center"/>
    </xf>
    <xf numFmtId="10" fontId="0" fillId="0" borderId="0" xfId="0" applyNumberFormat="1" applyAlignment="1">
      <alignment horizontal="left"/>
    </xf>
    <xf numFmtId="10" fontId="0" fillId="0" borderId="0" xfId="0" applyNumberFormat="1" applyAlignment="1">
      <alignment horizontal="left" wrapText="1"/>
    </xf>
    <xf numFmtId="0" fontId="0" fillId="0" borderId="0" xfId="0" applyAlignment="1">
      <alignment vertical="top" wrapText="1"/>
    </xf>
    <xf numFmtId="0" fontId="2" fillId="13" borderId="329" xfId="0" applyFont="1" applyFill="1" applyBorder="1" applyAlignment="1">
      <alignment horizontal="center"/>
    </xf>
    <xf numFmtId="0" fontId="0" fillId="0" borderId="417" xfId="0" applyBorder="1" applyAlignment="1">
      <alignment vertical="center"/>
    </xf>
    <xf numFmtId="0" fontId="0" fillId="0" borderId="418" xfId="0" applyBorder="1" applyAlignment="1">
      <alignment vertical="center"/>
    </xf>
    <xf numFmtId="10" fontId="29" fillId="0" borderId="118" xfId="0" applyNumberFormat="1" applyFont="1" applyBorder="1"/>
    <xf numFmtId="10" fontId="29" fillId="0" borderId="117" xfId="0" applyNumberFormat="1" applyFont="1" applyBorder="1"/>
    <xf numFmtId="0" fontId="8" fillId="40" borderId="432" xfId="0" applyFont="1" applyFill="1" applyBorder="1"/>
    <xf numFmtId="0" fontId="8" fillId="40" borderId="433" xfId="0" applyFont="1" applyFill="1" applyBorder="1"/>
    <xf numFmtId="0" fontId="8" fillId="45" borderId="101" xfId="0" applyFont="1" applyFill="1" applyBorder="1"/>
    <xf numFmtId="41" fontId="80" fillId="71" borderId="314" xfId="0" applyNumberFormat="1" applyFont="1" applyFill="1" applyBorder="1" applyAlignment="1">
      <alignment horizontal="center"/>
    </xf>
    <xf numFmtId="41" fontId="80" fillId="71" borderId="256" xfId="0" applyNumberFormat="1" applyFont="1" applyFill="1" applyBorder="1" applyAlignment="1">
      <alignment horizontal="center"/>
    </xf>
    <xf numFmtId="41" fontId="80" fillId="71" borderId="299" xfId="0" applyNumberFormat="1" applyFont="1" applyFill="1" applyBorder="1" applyAlignment="1">
      <alignment horizontal="center"/>
    </xf>
    <xf numFmtId="41" fontId="80" fillId="71" borderId="398" xfId="0" applyNumberFormat="1" applyFont="1" applyFill="1" applyBorder="1" applyAlignment="1">
      <alignment horizontal="center"/>
    </xf>
    <xf numFmtId="41" fontId="80" fillId="71" borderId="381" xfId="0" applyNumberFormat="1" applyFont="1" applyFill="1" applyBorder="1" applyAlignment="1">
      <alignment horizontal="center"/>
    </xf>
    <xf numFmtId="41" fontId="80" fillId="71" borderId="382" xfId="0" applyNumberFormat="1" applyFont="1" applyFill="1" applyBorder="1" applyAlignment="1">
      <alignment horizontal="center"/>
    </xf>
    <xf numFmtId="41" fontId="81" fillId="79" borderId="12" xfId="0" applyNumberFormat="1" applyFont="1" applyFill="1" applyBorder="1" applyAlignment="1">
      <alignment horizontal="right"/>
    </xf>
    <xf numFmtId="41" fontId="81" fillId="79" borderId="14" xfId="0" applyNumberFormat="1" applyFont="1" applyFill="1" applyBorder="1" applyAlignment="1">
      <alignment horizontal="right"/>
    </xf>
    <xf numFmtId="41" fontId="81" fillId="79" borderId="13" xfId="0" applyNumberFormat="1" applyFont="1" applyFill="1" applyBorder="1" applyAlignment="1">
      <alignment horizontal="right"/>
    </xf>
    <xf numFmtId="41" fontId="81" fillId="77" borderId="12" xfId="0" applyNumberFormat="1" applyFont="1" applyFill="1" applyBorder="1" applyAlignment="1">
      <alignment horizontal="right"/>
    </xf>
    <xf numFmtId="41" fontId="81" fillId="77" borderId="14" xfId="0" applyNumberFormat="1" applyFont="1" applyFill="1" applyBorder="1" applyAlignment="1">
      <alignment horizontal="right"/>
    </xf>
    <xf numFmtId="41" fontId="81" fillId="77" borderId="13" xfId="0" applyNumberFormat="1" applyFont="1" applyFill="1" applyBorder="1" applyAlignment="1">
      <alignment horizontal="right"/>
    </xf>
    <xf numFmtId="0" fontId="80" fillId="73" borderId="12" xfId="0" applyFont="1" applyFill="1" applyBorder="1" applyAlignment="1">
      <alignment horizontal="center"/>
    </xf>
    <xf numFmtId="0" fontId="80" fillId="73" borderId="14" xfId="0" applyFont="1" applyFill="1" applyBorder="1" applyAlignment="1">
      <alignment horizontal="center"/>
    </xf>
    <xf numFmtId="0" fontId="80" fillId="73" borderId="13" xfId="0" applyFont="1" applyFill="1" applyBorder="1" applyAlignment="1">
      <alignment horizontal="center"/>
    </xf>
    <xf numFmtId="41" fontId="80" fillId="71" borderId="394" xfId="0" applyNumberFormat="1" applyFont="1" applyFill="1" applyBorder="1" applyAlignment="1">
      <alignment horizontal="center"/>
    </xf>
    <xf numFmtId="41" fontId="80" fillId="71" borderId="395" xfId="0" applyNumberFormat="1" applyFont="1" applyFill="1" applyBorder="1" applyAlignment="1">
      <alignment horizontal="center"/>
    </xf>
    <xf numFmtId="41" fontId="80" fillId="71" borderId="324" xfId="0" applyNumberFormat="1" applyFont="1" applyFill="1" applyBorder="1" applyAlignment="1">
      <alignment horizontal="center"/>
    </xf>
    <xf numFmtId="41" fontId="81" fillId="78" borderId="12" xfId="0" applyNumberFormat="1" applyFont="1" applyFill="1" applyBorder="1" applyAlignment="1">
      <alignment horizontal="right"/>
    </xf>
    <xf numFmtId="41" fontId="81" fillId="78" borderId="14" xfId="0" applyNumberFormat="1" applyFont="1" applyFill="1" applyBorder="1" applyAlignment="1">
      <alignment horizontal="right"/>
    </xf>
    <xf numFmtId="41" fontId="81" fillId="78" borderId="13" xfId="0" applyNumberFormat="1" applyFont="1" applyFill="1" applyBorder="1" applyAlignment="1">
      <alignment horizontal="right"/>
    </xf>
    <xf numFmtId="41" fontId="81" fillId="76" borderId="12" xfId="0" applyNumberFormat="1" applyFont="1" applyFill="1" applyBorder="1" applyAlignment="1">
      <alignment horizontal="right"/>
    </xf>
    <xf numFmtId="41" fontId="81" fillId="76" borderId="14" xfId="0" applyNumberFormat="1" applyFont="1" applyFill="1" applyBorder="1" applyAlignment="1">
      <alignment horizontal="right"/>
    </xf>
    <xf numFmtId="41" fontId="81" fillId="76" borderId="13" xfId="0" applyNumberFormat="1" applyFont="1" applyFill="1" applyBorder="1" applyAlignment="1">
      <alignment horizontal="right"/>
    </xf>
    <xf numFmtId="41" fontId="80" fillId="74" borderId="394" xfId="0" applyNumberFormat="1" applyFont="1" applyFill="1" applyBorder="1" applyAlignment="1">
      <alignment horizontal="right"/>
    </xf>
    <xf numFmtId="41" fontId="80" fillId="74" borderId="395" xfId="0" applyNumberFormat="1" applyFont="1" applyFill="1" applyBorder="1" applyAlignment="1">
      <alignment horizontal="right"/>
    </xf>
    <xf numFmtId="41" fontId="80" fillId="74" borderId="324" xfId="0" applyNumberFormat="1" applyFont="1" applyFill="1" applyBorder="1" applyAlignment="1">
      <alignment horizontal="right"/>
    </xf>
    <xf numFmtId="41" fontId="80" fillId="74" borderId="314" xfId="0" applyNumberFormat="1" applyFont="1" applyFill="1" applyBorder="1" applyAlignment="1">
      <alignment horizontal="right"/>
    </xf>
    <xf numFmtId="41" fontId="80" fillId="74" borderId="256" xfId="0" applyNumberFormat="1" applyFont="1" applyFill="1" applyBorder="1" applyAlignment="1">
      <alignment horizontal="right"/>
    </xf>
    <xf numFmtId="41" fontId="80" fillId="74" borderId="299" xfId="0" applyNumberFormat="1" applyFont="1" applyFill="1" applyBorder="1" applyAlignment="1">
      <alignment horizontal="right"/>
    </xf>
    <xf numFmtId="41" fontId="80" fillId="74" borderId="398" xfId="0" applyNumberFormat="1" applyFont="1" applyFill="1" applyBorder="1" applyAlignment="1">
      <alignment horizontal="right"/>
    </xf>
    <xf numFmtId="41" fontId="80" fillId="74" borderId="381" xfId="0" applyNumberFormat="1" applyFont="1" applyFill="1" applyBorder="1" applyAlignment="1">
      <alignment horizontal="right"/>
    </xf>
    <xf numFmtId="41" fontId="80" fillId="74" borderId="382" xfId="0" applyNumberFormat="1" applyFont="1" applyFill="1" applyBorder="1" applyAlignment="1">
      <alignment horizontal="right"/>
    </xf>
    <xf numFmtId="41" fontId="81" fillId="75" borderId="12" xfId="0" applyNumberFormat="1" applyFont="1" applyFill="1" applyBorder="1" applyAlignment="1">
      <alignment horizontal="right"/>
    </xf>
    <xf numFmtId="41" fontId="81" fillId="75" borderId="14" xfId="0" applyNumberFormat="1" applyFont="1" applyFill="1" applyBorder="1" applyAlignment="1">
      <alignment horizontal="right"/>
    </xf>
    <xf numFmtId="41" fontId="81" fillId="75" borderId="13" xfId="0" applyNumberFormat="1" applyFont="1" applyFill="1" applyBorder="1" applyAlignment="1">
      <alignment horizontal="right"/>
    </xf>
    <xf numFmtId="41" fontId="80" fillId="71" borderId="313" xfId="0" applyNumberFormat="1" applyFont="1" applyFill="1" applyBorder="1" applyAlignment="1">
      <alignment horizontal="center"/>
    </xf>
    <xf numFmtId="41" fontId="80" fillId="71" borderId="292" xfId="0" applyNumberFormat="1" applyFont="1" applyFill="1" applyBorder="1" applyAlignment="1">
      <alignment horizontal="center"/>
    </xf>
    <xf numFmtId="41" fontId="80" fillId="71" borderId="298" xfId="0" applyNumberFormat="1" applyFont="1" applyFill="1" applyBorder="1" applyAlignment="1">
      <alignment horizontal="center"/>
    </xf>
    <xf numFmtId="44" fontId="80" fillId="74" borderId="394" xfId="2" applyFont="1" applyFill="1" applyBorder="1" applyAlignment="1" applyProtection="1"/>
    <xf numFmtId="44" fontId="80" fillId="74" borderId="395" xfId="2" applyFont="1" applyFill="1" applyBorder="1" applyAlignment="1" applyProtection="1"/>
    <xf numFmtId="44" fontId="80" fillId="74" borderId="324" xfId="2" applyFont="1" applyFill="1" applyBorder="1" applyAlignment="1" applyProtection="1"/>
    <xf numFmtId="44" fontId="80" fillId="74" borderId="314" xfId="2" applyFont="1" applyFill="1" applyBorder="1" applyAlignment="1" applyProtection="1"/>
    <xf numFmtId="44" fontId="80" fillId="74" borderId="256" xfId="2" applyFont="1" applyFill="1" applyBorder="1" applyAlignment="1" applyProtection="1"/>
    <xf numFmtId="44" fontId="80" fillId="74" borderId="299" xfId="2" applyFont="1" applyFill="1" applyBorder="1" applyAlignment="1" applyProtection="1"/>
    <xf numFmtId="44" fontId="80" fillId="74" borderId="398" xfId="2" applyFont="1" applyFill="1" applyBorder="1" applyAlignment="1" applyProtection="1"/>
    <xf numFmtId="44" fontId="80" fillId="74" borderId="381" xfId="2" applyFont="1" applyFill="1" applyBorder="1" applyAlignment="1" applyProtection="1"/>
    <xf numFmtId="44" fontId="80" fillId="74" borderId="382" xfId="2" applyFont="1" applyFill="1" applyBorder="1" applyAlignment="1" applyProtection="1"/>
    <xf numFmtId="0" fontId="8" fillId="0" borderId="258" xfId="0" applyFont="1" applyBorder="1" applyAlignment="1">
      <alignment wrapText="1"/>
    </xf>
    <xf numFmtId="0" fontId="8" fillId="0" borderId="256" xfId="0" applyFont="1" applyBorder="1" applyAlignment="1">
      <alignment wrapText="1"/>
    </xf>
    <xf numFmtId="0" fontId="8" fillId="0" borderId="297" xfId="0" applyFont="1" applyBorder="1" applyAlignment="1">
      <alignment wrapText="1"/>
    </xf>
    <xf numFmtId="41" fontId="8" fillId="0" borderId="223" xfId="0" applyNumberFormat="1" applyFont="1" applyBorder="1" applyAlignment="1">
      <alignment horizontal="right"/>
    </xf>
    <xf numFmtId="41" fontId="8" fillId="0" borderId="218" xfId="0" applyNumberFormat="1" applyFont="1" applyBorder="1" applyAlignment="1">
      <alignment horizontal="right"/>
    </xf>
    <xf numFmtId="2" fontId="10" fillId="41" borderId="223" xfId="0" applyNumberFormat="1" applyFont="1" applyFill="1" applyBorder="1" applyAlignment="1">
      <alignment horizontal="right"/>
    </xf>
    <xf numFmtId="2" fontId="10" fillId="41" borderId="218" xfId="0" applyNumberFormat="1" applyFont="1" applyFill="1" applyBorder="1" applyAlignment="1">
      <alignment horizontal="right"/>
    </xf>
    <xf numFmtId="41" fontId="80" fillId="74" borderId="15" xfId="0" applyNumberFormat="1" applyFont="1" applyFill="1" applyBorder="1" applyAlignment="1">
      <alignment horizontal="right"/>
    </xf>
    <xf numFmtId="41" fontId="80" fillId="74" borderId="25" xfId="0" applyNumberFormat="1" applyFont="1" applyFill="1" applyBorder="1" applyAlignment="1">
      <alignment horizontal="right"/>
    </xf>
    <xf numFmtId="41" fontId="80" fillId="74" borderId="18" xfId="0" applyNumberFormat="1" applyFont="1" applyFill="1" applyBorder="1" applyAlignment="1">
      <alignment horizontal="right"/>
    </xf>
    <xf numFmtId="165" fontId="80" fillId="74" borderId="394" xfId="7" applyNumberFormat="1" applyFont="1" applyFill="1" applyBorder="1" applyAlignment="1" applyProtection="1"/>
    <xf numFmtId="165" fontId="80" fillId="74" borderId="395" xfId="7" applyNumberFormat="1" applyFont="1" applyFill="1" applyBorder="1" applyAlignment="1" applyProtection="1"/>
    <xf numFmtId="165" fontId="80" fillId="74" borderId="324" xfId="7" applyNumberFormat="1" applyFont="1" applyFill="1" applyBorder="1" applyAlignment="1" applyProtection="1"/>
    <xf numFmtId="165" fontId="80" fillId="74" borderId="314" xfId="7" applyNumberFormat="1" applyFont="1" applyFill="1" applyBorder="1" applyAlignment="1" applyProtection="1"/>
    <xf numFmtId="165" fontId="80" fillId="74" borderId="256" xfId="7" applyNumberFormat="1" applyFont="1" applyFill="1" applyBorder="1" applyAlignment="1" applyProtection="1"/>
    <xf numFmtId="165" fontId="80" fillId="74" borderId="299" xfId="7" applyNumberFormat="1" applyFont="1" applyFill="1" applyBorder="1" applyAlignment="1" applyProtection="1"/>
    <xf numFmtId="164" fontId="55" fillId="56" borderId="258" xfId="0" applyNumberFormat="1" applyFont="1" applyFill="1" applyBorder="1"/>
    <xf numFmtId="164" fontId="55" fillId="56" borderId="255" xfId="0" applyNumberFormat="1" applyFont="1" applyFill="1" applyBorder="1"/>
    <xf numFmtId="164" fontId="55" fillId="56" borderId="256" xfId="0" applyNumberFormat="1" applyFont="1" applyFill="1" applyBorder="1"/>
    <xf numFmtId="164" fontId="55" fillId="56" borderId="359" xfId="0" applyNumberFormat="1" applyFont="1" applyFill="1" applyBorder="1"/>
    <xf numFmtId="164" fontId="55" fillId="56" borderId="63" xfId="0" applyNumberFormat="1" applyFont="1" applyFill="1" applyBorder="1"/>
    <xf numFmtId="43" fontId="10" fillId="41" borderId="223" xfId="0" applyNumberFormat="1" applyFont="1" applyFill="1" applyBorder="1" applyAlignment="1">
      <alignment horizontal="right"/>
    </xf>
    <xf numFmtId="43" fontId="10" fillId="41" borderId="218" xfId="0" applyNumberFormat="1" applyFont="1" applyFill="1" applyBorder="1" applyAlignment="1">
      <alignment horizontal="right"/>
    </xf>
    <xf numFmtId="168" fontId="5" fillId="40" borderId="240" xfId="0" applyNumberFormat="1" applyFont="1" applyFill="1" applyBorder="1" applyAlignment="1">
      <alignment horizontal="center"/>
    </xf>
    <xf numFmtId="44" fontId="59" fillId="14" borderId="430" xfId="4" applyNumberFormat="1" applyFont="1" applyFill="1" applyBorder="1" applyAlignment="1">
      <alignment horizontal="left"/>
    </xf>
    <xf numFmtId="44" fontId="59" fillId="14" borderId="431" xfId="4" applyNumberFormat="1" applyFont="1" applyFill="1" applyBorder="1" applyAlignment="1">
      <alignment horizontal="left"/>
    </xf>
    <xf numFmtId="43" fontId="10" fillId="41" borderId="274" xfId="0" applyNumberFormat="1" applyFont="1" applyFill="1" applyBorder="1" applyAlignment="1">
      <alignment horizontal="right"/>
    </xf>
    <xf numFmtId="2" fontId="10" fillId="41" borderId="236" xfId="0" applyNumberFormat="1" applyFont="1" applyFill="1" applyBorder="1" applyAlignment="1">
      <alignment horizontal="right"/>
    </xf>
    <xf numFmtId="2" fontId="10" fillId="41" borderId="238" xfId="0" applyNumberFormat="1" applyFont="1" applyFill="1" applyBorder="1" applyAlignment="1">
      <alignment horizontal="right"/>
    </xf>
    <xf numFmtId="5" fontId="8" fillId="68" borderId="21" xfId="0" applyNumberFormat="1" applyFont="1" applyFill="1" applyBorder="1"/>
    <xf numFmtId="4" fontId="5" fillId="56" borderId="6" xfId="0" applyNumberFormat="1" applyFont="1" applyFill="1" applyBorder="1" applyAlignment="1">
      <alignment horizontal="center" wrapText="1"/>
    </xf>
    <xf numFmtId="164" fontId="55" fillId="56" borderId="292" xfId="0" applyNumberFormat="1" applyFont="1" applyFill="1" applyBorder="1"/>
    <xf numFmtId="164" fontId="55" fillId="56" borderId="293" xfId="0" applyNumberFormat="1" applyFont="1" applyFill="1" applyBorder="1"/>
    <xf numFmtId="0" fontId="8" fillId="0" borderId="258" xfId="0" applyFont="1" applyBorder="1"/>
    <xf numFmtId="0" fontId="8" fillId="0" borderId="256" xfId="0" applyFont="1" applyBorder="1"/>
    <xf numFmtId="0" fontId="8" fillId="0" borderId="297" xfId="0" applyFont="1" applyBorder="1"/>
    <xf numFmtId="0" fontId="8" fillId="0" borderId="255" xfId="0" applyFont="1" applyBorder="1"/>
    <xf numFmtId="0" fontId="21" fillId="40" borderId="320" xfId="0" applyFont="1" applyFill="1" applyBorder="1" applyAlignment="1">
      <alignment horizontal="right"/>
    </xf>
    <xf numFmtId="0" fontId="8" fillId="0" borderId="215" xfId="0" applyFont="1" applyBorder="1"/>
    <xf numFmtId="0" fontId="8" fillId="0" borderId="216" xfId="0" applyFont="1" applyBorder="1"/>
    <xf numFmtId="44" fontId="59" fillId="82" borderId="427" xfId="0" applyNumberFormat="1" applyFont="1" applyFill="1" applyBorder="1"/>
    <xf numFmtId="0" fontId="59" fillId="82" borderId="426" xfId="0" applyFont="1" applyFill="1" applyBorder="1"/>
    <xf numFmtId="44" fontId="8" fillId="0" borderId="260" xfId="7" applyFont="1" applyFill="1" applyBorder="1" applyAlignment="1" applyProtection="1"/>
    <xf numFmtId="44" fontId="8" fillId="0" borderId="299" xfId="7" applyFont="1" applyFill="1" applyBorder="1" applyAlignment="1" applyProtection="1"/>
    <xf numFmtId="0" fontId="61" fillId="41" borderId="315" xfId="0" applyFont="1" applyFill="1" applyBorder="1"/>
    <xf numFmtId="0" fontId="61" fillId="0" borderId="184" xfId="0" applyFont="1" applyBorder="1"/>
    <xf numFmtId="0" fontId="8" fillId="0" borderId="258" xfId="0" applyFont="1" applyBorder="1" applyAlignment="1">
      <alignment horizontal="left"/>
    </xf>
    <xf numFmtId="0" fontId="8" fillId="0" borderId="256" xfId="0" applyFont="1" applyBorder="1" applyAlignment="1">
      <alignment horizontal="left"/>
    </xf>
    <xf numFmtId="41" fontId="10" fillId="0" borderId="260" xfId="0" applyNumberFormat="1" applyFont="1" applyBorder="1" applyAlignment="1">
      <alignment horizontal="right"/>
    </xf>
    <xf numFmtId="41" fontId="10" fillId="0" borderId="256" xfId="0" applyNumberFormat="1" applyFont="1" applyBorder="1" applyAlignment="1">
      <alignment horizontal="right"/>
    </xf>
    <xf numFmtId="41" fontId="10" fillId="0" borderId="297" xfId="0" applyNumberFormat="1" applyFont="1" applyBorder="1" applyAlignment="1">
      <alignment horizontal="right"/>
    </xf>
    <xf numFmtId="41" fontId="9" fillId="41" borderId="7" xfId="0" applyNumberFormat="1" applyFont="1" applyFill="1" applyBorder="1" applyAlignment="1">
      <alignment horizontal="center"/>
    </xf>
    <xf numFmtId="0" fontId="8" fillId="0" borderId="101" xfId="0" applyFont="1" applyBorder="1"/>
    <xf numFmtId="41" fontId="10" fillId="0" borderId="259" xfId="0" applyNumberFormat="1" applyFont="1" applyBorder="1" applyAlignment="1">
      <alignment horizontal="center"/>
    </xf>
    <xf numFmtId="0" fontId="8" fillId="0" borderId="296" xfId="0" applyFont="1" applyBorder="1"/>
    <xf numFmtId="0" fontId="21" fillId="40" borderId="317" xfId="0" applyFont="1" applyFill="1" applyBorder="1" applyAlignment="1">
      <alignment horizontal="right"/>
    </xf>
    <xf numFmtId="0" fontId="8" fillId="0" borderId="318" xfId="0" applyFont="1" applyBorder="1"/>
    <xf numFmtId="0" fontId="8" fillId="0" borderId="232" xfId="0" applyFont="1" applyBorder="1"/>
    <xf numFmtId="44" fontId="8" fillId="2" borderId="260" xfId="7" applyFont="1" applyFill="1" applyBorder="1" applyAlignment="1" applyProtection="1"/>
    <xf numFmtId="44" fontId="8" fillId="2" borderId="299" xfId="7" applyFont="1" applyFill="1" applyBorder="1" applyAlignment="1" applyProtection="1"/>
    <xf numFmtId="41" fontId="10" fillId="0" borderId="308" xfId="0" applyNumberFormat="1" applyFont="1" applyBorder="1" applyAlignment="1">
      <alignment horizontal="right"/>
    </xf>
    <xf numFmtId="41" fontId="10" fillId="0" borderId="295" xfId="0" applyNumberFormat="1" applyFont="1" applyBorder="1" applyAlignment="1">
      <alignment horizontal="right"/>
    </xf>
    <xf numFmtId="0" fontId="8" fillId="0" borderId="291" xfId="0" applyFont="1" applyBorder="1" applyAlignment="1">
      <alignment horizontal="left"/>
    </xf>
    <xf numFmtId="0" fontId="8" fillId="0" borderId="292" xfId="0" applyFont="1" applyBorder="1" applyAlignment="1">
      <alignment horizontal="left"/>
    </xf>
    <xf numFmtId="41" fontId="10" fillId="41" borderId="260" xfId="0" applyNumberFormat="1" applyFont="1" applyFill="1" applyBorder="1" applyAlignment="1">
      <alignment horizontal="center"/>
    </xf>
    <xf numFmtId="41" fontId="10" fillId="0" borderId="260" xfId="0" applyNumberFormat="1" applyFont="1" applyBorder="1" applyAlignment="1">
      <alignment horizontal="center"/>
    </xf>
    <xf numFmtId="43" fontId="21" fillId="40" borderId="223" xfId="1" applyFont="1" applyFill="1" applyBorder="1" applyAlignment="1">
      <alignment horizontal="right"/>
    </xf>
    <xf numFmtId="43" fontId="21" fillId="40" borderId="217" xfId="1" applyFont="1" applyFill="1" applyBorder="1" applyAlignment="1">
      <alignment horizontal="right"/>
    </xf>
    <xf numFmtId="43" fontId="21" fillId="40" borderId="321" xfId="1" applyFont="1" applyFill="1" applyBorder="1" applyAlignment="1">
      <alignment horizontal="right"/>
    </xf>
    <xf numFmtId="44" fontId="5" fillId="50" borderId="14" xfId="0" applyNumberFormat="1" applyFont="1" applyFill="1" applyBorder="1" applyAlignment="1">
      <alignment horizontal="right"/>
    </xf>
    <xf numFmtId="44" fontId="8" fillId="0" borderId="14" xfId="0" applyNumberFormat="1" applyFont="1" applyBorder="1"/>
    <xf numFmtId="44" fontId="8" fillId="0" borderId="13" xfId="0" applyNumberFormat="1" applyFont="1" applyBorder="1"/>
    <xf numFmtId="0" fontId="8" fillId="59" borderId="301" xfId="0" applyFont="1" applyFill="1" applyBorder="1" applyAlignment="1">
      <alignment horizontal="right"/>
    </xf>
    <xf numFmtId="0" fontId="8" fillId="59" borderId="297" xfId="0" applyFont="1" applyFill="1" applyBorder="1" applyAlignment="1">
      <alignment horizontal="right"/>
    </xf>
    <xf numFmtId="0" fontId="61" fillId="4" borderId="291" xfId="4" applyFont="1" applyFill="1" applyBorder="1" applyAlignment="1">
      <alignment horizontal="center"/>
    </xf>
    <xf numFmtId="0" fontId="61" fillId="4" borderId="293" xfId="4" applyFont="1" applyFill="1" applyBorder="1" applyAlignment="1">
      <alignment horizontal="center"/>
    </xf>
    <xf numFmtId="0" fontId="61" fillId="4" borderId="258" xfId="4" applyFont="1" applyFill="1" applyBorder="1" applyAlignment="1">
      <alignment horizontal="center"/>
    </xf>
    <xf numFmtId="0" fontId="61" fillId="4" borderId="255" xfId="4" applyFont="1" applyFill="1" applyBorder="1" applyAlignment="1">
      <alignment horizontal="center"/>
    </xf>
    <xf numFmtId="0" fontId="8" fillId="41" borderId="286" xfId="0" applyFont="1" applyFill="1" applyBorder="1"/>
    <xf numFmtId="0" fontId="8" fillId="0" borderId="251" xfId="0" applyFont="1" applyBorder="1"/>
    <xf numFmtId="0" fontId="60" fillId="58" borderId="83" xfId="4" applyFont="1" applyFill="1" applyBorder="1" applyAlignment="1">
      <alignment horizontal="center"/>
    </xf>
    <xf numFmtId="41" fontId="5" fillId="44" borderId="14" xfId="0" applyNumberFormat="1" applyFont="1" applyFill="1" applyBorder="1" applyAlignment="1">
      <alignment horizontal="right"/>
    </xf>
    <xf numFmtId="0" fontId="8" fillId="0" borderId="14" xfId="0" applyFont="1" applyBorder="1"/>
    <xf numFmtId="0" fontId="8" fillId="0" borderId="13" xfId="0" applyFont="1" applyBorder="1"/>
    <xf numFmtId="0" fontId="8" fillId="0" borderId="302" xfId="0" applyFont="1" applyBorder="1" applyAlignment="1">
      <alignment horizontal="right"/>
    </xf>
    <xf numFmtId="0" fontId="8" fillId="0" borderId="303" xfId="0" applyFont="1" applyBorder="1" applyAlignment="1">
      <alignment horizontal="right"/>
    </xf>
    <xf numFmtId="0" fontId="8" fillId="0" borderId="304" xfId="0" applyFont="1" applyBorder="1" applyAlignment="1">
      <alignment horizontal="right"/>
    </xf>
    <xf numFmtId="41" fontId="21" fillId="47" borderId="14" xfId="0" applyNumberFormat="1" applyFont="1" applyFill="1" applyBorder="1" applyAlignment="1">
      <alignment horizontal="right"/>
    </xf>
    <xf numFmtId="0" fontId="8" fillId="41" borderId="106" xfId="0" applyFont="1" applyFill="1" applyBorder="1"/>
    <xf numFmtId="44" fontId="8" fillId="0" borderId="260" xfId="2" applyFont="1" applyFill="1" applyBorder="1" applyAlignment="1" applyProtection="1"/>
    <xf numFmtId="44" fontId="8" fillId="0" borderId="299" xfId="2" applyFont="1" applyFill="1" applyBorder="1" applyAlignment="1" applyProtection="1"/>
    <xf numFmtId="0" fontId="61" fillId="62" borderId="256" xfId="4" applyFont="1" applyFill="1" applyBorder="1" applyAlignment="1">
      <alignment horizontal="center"/>
    </xf>
    <xf numFmtId="0" fontId="61" fillId="62" borderId="255" xfId="4" applyFont="1" applyFill="1" applyBorder="1" applyAlignment="1">
      <alignment horizontal="center"/>
    </xf>
    <xf numFmtId="0" fontId="8" fillId="60" borderId="302" xfId="0" applyFont="1" applyFill="1" applyBorder="1"/>
    <xf numFmtId="0" fontId="8" fillId="60" borderId="303" xfId="0" applyFont="1" applyFill="1" applyBorder="1"/>
    <xf numFmtId="0" fontId="8" fillId="60" borderId="304" xfId="0" applyFont="1" applyFill="1" applyBorder="1"/>
    <xf numFmtId="41" fontId="63" fillId="57" borderId="83" xfId="0" applyNumberFormat="1" applyFont="1" applyFill="1" applyBorder="1" applyAlignment="1">
      <alignment horizontal="center"/>
    </xf>
    <xf numFmtId="41" fontId="62" fillId="61" borderId="302" xfId="0" applyNumberFormat="1" applyFont="1" applyFill="1" applyBorder="1" applyAlignment="1">
      <alignment horizontal="center"/>
    </xf>
    <xf numFmtId="41" fontId="62" fillId="61" borderId="303" xfId="0" applyNumberFormat="1" applyFont="1" applyFill="1" applyBorder="1" applyAlignment="1">
      <alignment horizontal="center"/>
    </xf>
    <xf numFmtId="41" fontId="62" fillId="61" borderId="310" xfId="0" applyNumberFormat="1" applyFont="1" applyFill="1" applyBorder="1" applyAlignment="1">
      <alignment horizontal="center"/>
    </xf>
    <xf numFmtId="0" fontId="23" fillId="62" borderId="308" xfId="4" applyFont="1" applyFill="1" applyBorder="1" applyAlignment="1">
      <alignment horizontal="center"/>
    </xf>
    <xf numFmtId="0" fontId="23" fillId="62" borderId="292" xfId="4" applyFont="1" applyFill="1" applyBorder="1" applyAlignment="1">
      <alignment horizontal="center"/>
    </xf>
    <xf numFmtId="0" fontId="23" fillId="62" borderId="295" xfId="4" applyFont="1" applyFill="1" applyBorder="1" applyAlignment="1">
      <alignment horizontal="center"/>
    </xf>
    <xf numFmtId="0" fontId="23" fillId="62" borderId="259" xfId="4" applyFont="1" applyFill="1" applyBorder="1" applyAlignment="1">
      <alignment horizontal="center"/>
    </xf>
    <xf numFmtId="0" fontId="23" fillId="62" borderId="252" xfId="4" applyFont="1" applyFill="1" applyBorder="1" applyAlignment="1">
      <alignment horizontal="center"/>
    </xf>
    <xf numFmtId="0" fontId="23" fillId="62" borderId="296" xfId="4" applyFont="1" applyFill="1" applyBorder="1" applyAlignment="1">
      <alignment horizontal="center"/>
    </xf>
    <xf numFmtId="0" fontId="8" fillId="41" borderId="219" xfId="0" applyFont="1" applyFill="1" applyBorder="1"/>
    <xf numFmtId="165" fontId="8" fillId="0" borderId="260" xfId="7" applyNumberFormat="1" applyFont="1" applyFill="1" applyBorder="1" applyAlignment="1" applyProtection="1"/>
    <xf numFmtId="165" fontId="8" fillId="0" borderId="256" xfId="7" applyNumberFormat="1" applyFont="1" applyFill="1" applyBorder="1" applyAlignment="1" applyProtection="1"/>
    <xf numFmtId="41" fontId="10" fillId="0" borderId="308" xfId="0" applyNumberFormat="1" applyFont="1" applyBorder="1" applyAlignment="1">
      <alignment horizontal="center"/>
    </xf>
    <xf numFmtId="0" fontId="8" fillId="0" borderId="295" xfId="0" applyFont="1" applyBorder="1"/>
    <xf numFmtId="0" fontId="10" fillId="48" borderId="83" xfId="0" applyFont="1" applyFill="1" applyBorder="1"/>
    <xf numFmtId="0" fontId="8" fillId="0" borderId="291" xfId="0" applyFont="1" applyBorder="1"/>
    <xf numFmtId="0" fontId="8" fillId="0" borderId="292" xfId="0" applyFont="1" applyBorder="1"/>
    <xf numFmtId="0" fontId="8" fillId="0" borderId="293" xfId="0" applyFont="1" applyBorder="1"/>
    <xf numFmtId="165" fontId="80" fillId="74" borderId="22" xfId="7" applyNumberFormat="1" applyFont="1" applyFill="1" applyBorder="1" applyAlignment="1" applyProtection="1"/>
    <xf numFmtId="165" fontId="80" fillId="74" borderId="0" xfId="7" applyNumberFormat="1" applyFont="1" applyFill="1" applyBorder="1" applyAlignment="1" applyProtection="1"/>
    <xf numFmtId="165" fontId="80" fillId="74" borderId="24" xfId="7" applyNumberFormat="1" applyFont="1" applyFill="1" applyBorder="1" applyAlignment="1" applyProtection="1"/>
    <xf numFmtId="0" fontId="10" fillId="41" borderId="22" xfId="0" applyFont="1" applyFill="1" applyBorder="1" applyAlignment="1">
      <alignment horizontal="right"/>
    </xf>
    <xf numFmtId="0" fontId="8" fillId="0" borderId="0" xfId="0" applyFont="1"/>
    <xf numFmtId="43" fontId="5" fillId="41" borderId="261" xfId="1" applyFont="1" applyFill="1" applyBorder="1" applyAlignment="1">
      <alignment horizontal="right"/>
    </xf>
    <xf numFmtId="43" fontId="5" fillId="41" borderId="322" xfId="1" applyFont="1" applyFill="1" applyBorder="1" applyAlignment="1">
      <alignment horizontal="right"/>
    </xf>
    <xf numFmtId="43" fontId="5" fillId="41" borderId="323" xfId="1" applyFont="1" applyFill="1" applyBorder="1" applyAlignment="1">
      <alignment horizontal="right"/>
    </xf>
    <xf numFmtId="0" fontId="21" fillId="40" borderId="12" xfId="0" applyFont="1" applyFill="1" applyBorder="1" applyAlignment="1">
      <alignment horizontal="right"/>
    </xf>
    <xf numFmtId="0" fontId="8" fillId="0" borderId="248" xfId="0" applyFont="1" applyBorder="1"/>
    <xf numFmtId="0" fontId="10" fillId="0" borderId="320" xfId="0" applyFont="1" applyBorder="1" applyAlignment="1">
      <alignment horizontal="right"/>
    </xf>
    <xf numFmtId="43" fontId="56" fillId="41" borderId="223" xfId="1" applyFont="1" applyFill="1" applyBorder="1" applyAlignment="1">
      <alignment horizontal="right"/>
    </xf>
    <xf numFmtId="43" fontId="56" fillId="41" borderId="217" xfId="1" applyFont="1" applyFill="1" applyBorder="1" applyAlignment="1">
      <alignment horizontal="right"/>
    </xf>
    <xf numFmtId="43" fontId="56" fillId="41" borderId="321" xfId="1" applyFont="1" applyFill="1" applyBorder="1" applyAlignment="1">
      <alignment horizontal="right"/>
    </xf>
    <xf numFmtId="43" fontId="56" fillId="40" borderId="223" xfId="1" applyFont="1" applyFill="1" applyBorder="1" applyAlignment="1">
      <alignment horizontal="right"/>
    </xf>
    <xf numFmtId="43" fontId="56" fillId="40" borderId="217" xfId="1" applyFont="1" applyFill="1" applyBorder="1" applyAlignment="1">
      <alignment horizontal="right"/>
    </xf>
    <xf numFmtId="43" fontId="56" fillId="40" borderId="321" xfId="1" applyFont="1" applyFill="1" applyBorder="1" applyAlignment="1">
      <alignment horizontal="right"/>
    </xf>
    <xf numFmtId="0" fontId="9" fillId="19" borderId="22" xfId="0" applyFont="1" applyFill="1" applyBorder="1" applyAlignment="1">
      <alignment horizontal="right"/>
    </xf>
    <xf numFmtId="0" fontId="9" fillId="19" borderId="0" xfId="0" applyFont="1" applyFill="1" applyAlignment="1">
      <alignment horizontal="right"/>
    </xf>
    <xf numFmtId="43" fontId="5" fillId="63" borderId="223" xfId="1" applyFont="1" applyFill="1" applyBorder="1" applyAlignment="1">
      <alignment horizontal="right"/>
    </xf>
    <xf numFmtId="43" fontId="5" fillId="63" borderId="217" xfId="1" applyFont="1" applyFill="1" applyBorder="1" applyAlignment="1">
      <alignment horizontal="right"/>
    </xf>
    <xf numFmtId="43" fontId="5" fillId="63" borderId="321" xfId="1" applyFont="1" applyFill="1" applyBorder="1" applyAlignment="1">
      <alignment horizontal="right"/>
    </xf>
    <xf numFmtId="0" fontId="53" fillId="38" borderId="160" xfId="0" applyFont="1" applyFill="1" applyBorder="1" applyAlignment="1">
      <alignment horizontal="center"/>
    </xf>
    <xf numFmtId="0" fontId="8" fillId="0" borderId="160" xfId="0" applyFont="1" applyBorder="1"/>
    <xf numFmtId="0" fontId="8" fillId="0" borderId="161" xfId="0" applyFont="1" applyBorder="1"/>
    <xf numFmtId="0" fontId="25" fillId="0" borderId="93" xfId="0" applyFont="1" applyBorder="1" applyAlignment="1">
      <alignment horizontal="left" vertical="center" wrapText="1" indent="1"/>
    </xf>
    <xf numFmtId="0" fontId="58" fillId="40" borderId="21" xfId="0" applyFont="1" applyFill="1" applyBorder="1" applyAlignment="1">
      <alignment horizontal="center"/>
    </xf>
    <xf numFmtId="0" fontId="58" fillId="40" borderId="264" xfId="0" applyFont="1" applyFill="1" applyBorder="1" applyAlignment="1">
      <alignment horizontal="center"/>
    </xf>
    <xf numFmtId="0" fontId="58" fillId="40" borderId="31" xfId="0" applyFont="1" applyFill="1" applyBorder="1" applyAlignment="1">
      <alignment horizontal="center"/>
    </xf>
    <xf numFmtId="0" fontId="58" fillId="40" borderId="102" xfId="0" applyFont="1" applyFill="1" applyBorder="1" applyAlignment="1">
      <alignment horizontal="center"/>
    </xf>
    <xf numFmtId="164" fontId="55" fillId="56" borderId="223" xfId="0" applyNumberFormat="1" applyFont="1" applyFill="1" applyBorder="1" applyAlignment="1">
      <alignment horizontal="right"/>
    </xf>
    <xf numFmtId="164" fontId="55" fillId="56" borderId="218" xfId="0" applyNumberFormat="1" applyFont="1" applyFill="1" applyBorder="1" applyAlignment="1">
      <alignment horizontal="right"/>
    </xf>
    <xf numFmtId="0" fontId="8" fillId="0" borderId="213" xfId="0" applyFont="1" applyBorder="1"/>
    <xf numFmtId="0" fontId="8" fillId="41" borderId="217" xfId="0" applyFont="1" applyFill="1" applyBorder="1"/>
    <xf numFmtId="0" fontId="8" fillId="0" borderId="218" xfId="0" applyFont="1" applyBorder="1"/>
    <xf numFmtId="0" fontId="8" fillId="41" borderId="215" xfId="0" applyFont="1" applyFill="1" applyBorder="1"/>
    <xf numFmtId="43" fontId="10" fillId="41" borderId="225" xfId="0" applyNumberFormat="1" applyFont="1" applyFill="1" applyBorder="1" applyAlignment="1">
      <alignment horizontal="right"/>
    </xf>
    <xf numFmtId="43" fontId="10" fillId="41" borderId="227" xfId="0" applyNumberFormat="1" applyFont="1" applyFill="1" applyBorder="1" applyAlignment="1">
      <alignment horizontal="right"/>
    </xf>
    <xf numFmtId="41" fontId="8" fillId="42" borderId="258" xfId="0" applyNumberFormat="1" applyFont="1" applyFill="1" applyBorder="1" applyAlignment="1">
      <alignment horizontal="right"/>
    </xf>
    <xf numFmtId="41" fontId="8" fillId="42" borderId="256" xfId="0" applyNumberFormat="1" applyFont="1" applyFill="1" applyBorder="1" applyAlignment="1">
      <alignment horizontal="right"/>
    </xf>
    <xf numFmtId="41" fontId="8" fillId="42" borderId="299" xfId="0" applyNumberFormat="1" applyFont="1" applyFill="1" applyBorder="1" applyAlignment="1">
      <alignment horizontal="right"/>
    </xf>
    <xf numFmtId="41" fontId="5" fillId="47" borderId="14" xfId="0" applyNumberFormat="1" applyFont="1" applyFill="1" applyBorder="1" applyAlignment="1">
      <alignment horizontal="center"/>
    </xf>
    <xf numFmtId="41" fontId="5" fillId="47" borderId="13" xfId="0" applyNumberFormat="1" applyFont="1" applyFill="1" applyBorder="1" applyAlignment="1">
      <alignment horizontal="center"/>
    </xf>
    <xf numFmtId="0" fontId="61" fillId="62" borderId="292" xfId="4" applyFont="1" applyFill="1" applyBorder="1" applyAlignment="1">
      <alignment horizontal="center"/>
    </xf>
    <xf numFmtId="0" fontId="61" fillId="62" borderId="293" xfId="4" applyFont="1" applyFill="1" applyBorder="1" applyAlignment="1">
      <alignment horizontal="center"/>
    </xf>
    <xf numFmtId="43" fontId="5" fillId="40" borderId="318" xfId="1" applyFont="1" applyFill="1" applyBorder="1" applyAlignment="1" applyProtection="1">
      <alignment horizontal="right"/>
    </xf>
    <xf numFmtId="43" fontId="5" fillId="0" borderId="318" xfId="1" applyFont="1" applyBorder="1" applyAlignment="1" applyProtection="1"/>
    <xf numFmtId="43" fontId="5" fillId="0" borderId="319" xfId="1" applyFont="1" applyBorder="1" applyAlignment="1" applyProtection="1"/>
    <xf numFmtId="41" fontId="21" fillId="50" borderId="12" xfId="0" applyNumberFormat="1" applyFont="1" applyFill="1" applyBorder="1" applyAlignment="1">
      <alignment horizontal="right"/>
    </xf>
    <xf numFmtId="0" fontId="8" fillId="0" borderId="106" xfId="0" applyFont="1" applyBorder="1"/>
    <xf numFmtId="0" fontId="8" fillId="0" borderId="8" xfId="0" applyFont="1" applyBorder="1"/>
    <xf numFmtId="41" fontId="9" fillId="0" borderId="260" xfId="0" applyNumberFormat="1" applyFont="1" applyBorder="1" applyAlignment="1">
      <alignment horizontal="center"/>
    </xf>
    <xf numFmtId="0" fontId="8" fillId="0" borderId="302" xfId="0" applyFont="1" applyBorder="1"/>
    <xf numFmtId="0" fontId="8" fillId="0" borderId="303" xfId="0" applyFont="1" applyBorder="1"/>
    <xf numFmtId="0" fontId="8" fillId="0" borderId="304" xfId="0" applyFont="1" applyBorder="1"/>
    <xf numFmtId="44" fontId="8" fillId="0" borderId="368" xfId="2" applyFont="1" applyFill="1" applyBorder="1" applyAlignment="1" applyProtection="1"/>
    <xf numFmtId="44" fontId="8" fillId="0" borderId="382" xfId="2" applyFont="1" applyFill="1" applyBorder="1" applyAlignment="1" applyProtection="1"/>
    <xf numFmtId="44" fontId="8" fillId="0" borderId="368" xfId="7" applyFont="1" applyFill="1" applyBorder="1" applyAlignment="1" applyProtection="1"/>
    <xf numFmtId="44" fontId="8" fillId="0" borderId="382" xfId="7" applyFont="1" applyFill="1" applyBorder="1" applyAlignment="1" applyProtection="1"/>
    <xf numFmtId="44" fontId="59" fillId="14" borderId="434" xfId="4" applyNumberFormat="1" applyFont="1" applyFill="1" applyBorder="1" applyAlignment="1">
      <alignment horizontal="left"/>
    </xf>
    <xf numFmtId="44" fontId="59" fillId="14" borderId="428" xfId="4" applyNumberFormat="1" applyFont="1" applyFill="1" applyBorder="1" applyAlignment="1">
      <alignment horizontal="left"/>
    </xf>
    <xf numFmtId="41" fontId="5" fillId="49" borderId="14" xfId="0" applyNumberFormat="1" applyFont="1" applyFill="1" applyBorder="1" applyAlignment="1">
      <alignment horizontal="right"/>
    </xf>
    <xf numFmtId="41" fontId="21" fillId="49" borderId="14" xfId="0" applyNumberFormat="1" applyFont="1" applyFill="1" applyBorder="1" applyAlignment="1">
      <alignment horizontal="right"/>
    </xf>
    <xf numFmtId="44" fontId="8" fillId="42" borderId="258" xfId="0" applyNumberFormat="1" applyFont="1" applyFill="1" applyBorder="1" applyAlignment="1">
      <alignment horizontal="right"/>
    </xf>
    <xf numFmtId="44" fontId="8" fillId="42" borderId="256" xfId="0" applyNumberFormat="1" applyFont="1" applyFill="1" applyBorder="1" applyAlignment="1">
      <alignment horizontal="right"/>
    </xf>
    <xf numFmtId="44" fontId="8" fillId="42" borderId="299" xfId="0" applyNumberFormat="1" applyFont="1" applyFill="1" applyBorder="1" applyAlignment="1">
      <alignment horizontal="right"/>
    </xf>
    <xf numFmtId="41" fontId="10" fillId="0" borderId="7" xfId="0" applyNumberFormat="1" applyFont="1" applyBorder="1" applyAlignment="1">
      <alignment horizontal="right"/>
    </xf>
    <xf numFmtId="41" fontId="10" fillId="0" borderId="0" xfId="0" applyNumberFormat="1" applyFont="1" applyAlignment="1">
      <alignment horizontal="right"/>
    </xf>
    <xf numFmtId="0" fontId="8" fillId="41" borderId="258" xfId="0" applyFont="1" applyFill="1" applyBorder="1"/>
    <xf numFmtId="41" fontId="10" fillId="0" borderId="101" xfId="0" applyNumberFormat="1" applyFont="1" applyBorder="1" applyAlignment="1">
      <alignment horizontal="right"/>
    </xf>
    <xf numFmtId="41" fontId="21" fillId="48" borderId="14" xfId="0" applyNumberFormat="1" applyFont="1" applyFill="1" applyBorder="1" applyAlignment="1">
      <alignment horizontal="right"/>
    </xf>
    <xf numFmtId="44" fontId="8" fillId="0" borderId="429" xfId="7" applyFont="1" applyFill="1" applyBorder="1" applyAlignment="1" applyProtection="1"/>
    <xf numFmtId="44" fontId="8" fillId="0" borderId="397" xfId="7" applyFont="1" applyFill="1" applyBorder="1" applyAlignment="1" applyProtection="1"/>
    <xf numFmtId="44" fontId="59" fillId="14" borderId="114" xfId="4" applyNumberFormat="1" applyFont="1" applyFill="1" applyBorder="1" applyAlignment="1">
      <alignment horizontal="left"/>
    </xf>
    <xf numFmtId="44" fontId="59" fillId="14" borderId="115" xfId="4" applyNumberFormat="1" applyFont="1" applyFill="1" applyBorder="1" applyAlignment="1">
      <alignment horizontal="left"/>
    </xf>
    <xf numFmtId="44" fontId="10" fillId="50" borderId="12" xfId="0" applyNumberFormat="1" applyFont="1" applyFill="1" applyBorder="1"/>
    <xf numFmtId="44" fontId="10" fillId="50" borderId="13" xfId="0" applyNumberFormat="1" applyFont="1" applyFill="1" applyBorder="1"/>
    <xf numFmtId="44" fontId="8" fillId="0" borderId="307" xfId="7" applyFont="1" applyFill="1" applyBorder="1" applyAlignment="1" applyProtection="1"/>
    <xf numFmtId="44" fontId="8" fillId="0" borderId="294" xfId="7" applyFont="1" applyFill="1" applyBorder="1" applyAlignment="1" applyProtection="1"/>
    <xf numFmtId="44" fontId="8" fillId="42" borderId="302" xfId="0" applyNumberFormat="1" applyFont="1" applyFill="1" applyBorder="1" applyAlignment="1">
      <alignment horizontal="right"/>
    </xf>
    <xf numFmtId="44" fontId="8" fillId="42" borderId="303" xfId="0" applyNumberFormat="1" applyFont="1" applyFill="1" applyBorder="1" applyAlignment="1">
      <alignment horizontal="right"/>
    </xf>
    <xf numFmtId="44" fontId="8" fillId="42" borderId="312" xfId="0" applyNumberFormat="1" applyFont="1" applyFill="1" applyBorder="1" applyAlignment="1">
      <alignment horizontal="right"/>
    </xf>
    <xf numFmtId="44" fontId="59" fillId="14" borderId="308" xfId="4" applyNumberFormat="1" applyFont="1" applyFill="1" applyBorder="1" applyAlignment="1">
      <alignment horizontal="left"/>
    </xf>
    <xf numFmtId="44" fontId="59" fillId="14" borderId="293" xfId="4" applyNumberFormat="1" applyFont="1" applyFill="1" applyBorder="1" applyAlignment="1">
      <alignment horizontal="left"/>
    </xf>
    <xf numFmtId="41" fontId="85" fillId="50" borderId="12" xfId="0" applyNumberFormat="1" applyFont="1" applyFill="1" applyBorder="1" applyAlignment="1">
      <alignment horizontal="right"/>
    </xf>
    <xf numFmtId="0" fontId="59" fillId="0" borderId="13" xfId="0" applyFont="1" applyBorder="1"/>
    <xf numFmtId="44" fontId="8" fillId="0" borderId="308" xfId="7" applyFont="1" applyFill="1" applyBorder="1" applyAlignment="1" applyProtection="1"/>
    <xf numFmtId="44" fontId="8" fillId="0" borderId="293" xfId="7" applyFont="1" applyFill="1" applyBorder="1" applyAlignment="1" applyProtection="1"/>
    <xf numFmtId="44" fontId="8" fillId="0" borderId="255" xfId="7" applyFont="1" applyFill="1" applyBorder="1" applyAlignment="1" applyProtection="1"/>
    <xf numFmtId="41" fontId="8" fillId="42" borderId="291" xfId="0" applyNumberFormat="1" applyFont="1" applyFill="1" applyBorder="1" applyAlignment="1">
      <alignment horizontal="right"/>
    </xf>
    <xf numFmtId="41" fontId="8" fillId="42" borderId="292" xfId="0" applyNumberFormat="1" applyFont="1" applyFill="1" applyBorder="1" applyAlignment="1">
      <alignment horizontal="right"/>
    </xf>
    <xf numFmtId="41" fontId="8" fillId="42" borderId="298" xfId="0" applyNumberFormat="1" applyFont="1" applyFill="1" applyBorder="1" applyAlignment="1">
      <alignment horizontal="right"/>
    </xf>
    <xf numFmtId="41" fontId="21" fillId="44" borderId="14" xfId="0" applyNumberFormat="1" applyFont="1" applyFill="1" applyBorder="1"/>
    <xf numFmtId="41" fontId="21" fillId="44" borderId="13" xfId="0" applyNumberFormat="1" applyFont="1" applyFill="1" applyBorder="1"/>
    <xf numFmtId="41" fontId="8" fillId="51" borderId="258" xfId="0" applyNumberFormat="1" applyFont="1" applyFill="1" applyBorder="1" applyAlignment="1">
      <alignment horizontal="right"/>
    </xf>
    <xf numFmtId="41" fontId="8" fillId="51" borderId="256" xfId="0" applyNumberFormat="1" applyFont="1" applyFill="1" applyBorder="1" applyAlignment="1">
      <alignment horizontal="right"/>
    </xf>
    <xf numFmtId="41" fontId="8" fillId="51" borderId="299" xfId="0" applyNumberFormat="1" applyFont="1" applyFill="1" applyBorder="1" applyAlignment="1">
      <alignment horizontal="right"/>
    </xf>
    <xf numFmtId="0" fontId="8" fillId="0" borderId="310" xfId="0" applyFont="1" applyBorder="1"/>
    <xf numFmtId="41" fontId="8" fillId="0" borderId="261" xfId="0" applyNumberFormat="1" applyFont="1" applyBorder="1" applyAlignment="1">
      <alignment horizontal="right"/>
    </xf>
    <xf numFmtId="41" fontId="8" fillId="0" borderId="262" xfId="0" applyNumberFormat="1" applyFont="1" applyBorder="1" applyAlignment="1">
      <alignment horizontal="right"/>
    </xf>
    <xf numFmtId="41" fontId="8" fillId="51" borderId="106" xfId="0" applyNumberFormat="1" applyFont="1" applyFill="1" applyBorder="1" applyAlignment="1">
      <alignment horizontal="right"/>
    </xf>
    <xf numFmtId="41" fontId="8" fillId="51" borderId="0" xfId="0" applyNumberFormat="1" applyFont="1" applyFill="1" applyAlignment="1">
      <alignment horizontal="right"/>
    </xf>
    <xf numFmtId="41" fontId="8" fillId="51" borderId="24" xfId="0" applyNumberFormat="1" applyFont="1" applyFill="1" applyBorder="1" applyAlignment="1">
      <alignment horizontal="right"/>
    </xf>
    <xf numFmtId="41" fontId="9" fillId="41" borderId="260" xfId="0" applyNumberFormat="1" applyFont="1" applyFill="1" applyBorder="1" applyAlignment="1">
      <alignment horizontal="center"/>
    </xf>
    <xf numFmtId="41" fontId="8" fillId="42" borderId="106" xfId="0" applyNumberFormat="1" applyFont="1" applyFill="1" applyBorder="1" applyAlignment="1">
      <alignment horizontal="right"/>
    </xf>
    <xf numFmtId="41" fontId="8" fillId="42" borderId="0" xfId="0" applyNumberFormat="1" applyFont="1" applyFill="1" applyAlignment="1">
      <alignment horizontal="right"/>
    </xf>
    <xf numFmtId="41" fontId="8" fillId="42" borderId="24" xfId="0" applyNumberFormat="1" applyFont="1" applyFill="1" applyBorder="1" applyAlignment="1">
      <alignment horizontal="right"/>
    </xf>
    <xf numFmtId="44" fontId="8" fillId="42" borderId="291" xfId="0" applyNumberFormat="1" applyFont="1" applyFill="1" applyBorder="1" applyAlignment="1">
      <alignment horizontal="right"/>
    </xf>
    <xf numFmtId="44" fontId="8" fillId="42" borderId="292" xfId="0" applyNumberFormat="1" applyFont="1" applyFill="1" applyBorder="1" applyAlignment="1">
      <alignment horizontal="right"/>
    </xf>
    <xf numFmtId="44" fontId="8" fillId="42" borderId="298" xfId="0" applyNumberFormat="1" applyFont="1" applyFill="1" applyBorder="1" applyAlignment="1">
      <alignment horizontal="right"/>
    </xf>
    <xf numFmtId="41" fontId="5" fillId="48" borderId="14" xfId="0" applyNumberFormat="1" applyFont="1" applyFill="1" applyBorder="1" applyAlignment="1">
      <alignment horizontal="right"/>
    </xf>
    <xf numFmtId="44" fontId="8" fillId="0" borderId="429" xfId="2" applyFont="1" applyFill="1" applyBorder="1" applyAlignment="1" applyProtection="1"/>
    <xf numFmtId="44" fontId="8" fillId="0" borderId="397" xfId="2" applyFont="1" applyFill="1" applyBorder="1" applyAlignment="1" applyProtection="1"/>
    <xf numFmtId="44" fontId="8" fillId="2" borderId="260" xfId="2" applyFont="1" applyFill="1" applyBorder="1" applyAlignment="1" applyProtection="1"/>
    <xf numFmtId="44" fontId="8" fillId="2" borderId="299" xfId="2" applyFont="1" applyFill="1" applyBorder="1" applyAlignment="1" applyProtection="1"/>
    <xf numFmtId="2" fontId="10" fillId="41" borderId="261" xfId="0" applyNumberFormat="1" applyFont="1" applyFill="1" applyBorder="1" applyAlignment="1">
      <alignment horizontal="right"/>
    </xf>
    <xf numFmtId="2" fontId="10" fillId="41" borderId="262" xfId="0" applyNumberFormat="1" applyFont="1" applyFill="1" applyBorder="1" applyAlignment="1">
      <alignment horizontal="right"/>
    </xf>
    <xf numFmtId="43" fontId="10" fillId="41" borderId="275" xfId="0" applyNumberFormat="1" applyFont="1" applyFill="1" applyBorder="1" applyAlignment="1">
      <alignment horizontal="right"/>
    </xf>
    <xf numFmtId="43" fontId="10" fillId="41" borderId="238" xfId="0" applyNumberFormat="1" applyFont="1" applyFill="1" applyBorder="1" applyAlignment="1">
      <alignment horizontal="right"/>
    </xf>
    <xf numFmtId="41" fontId="21" fillId="57" borderId="14" xfId="0" applyNumberFormat="1" applyFont="1" applyFill="1" applyBorder="1" applyAlignment="1">
      <alignment horizontal="right"/>
    </xf>
    <xf numFmtId="0" fontId="8" fillId="58" borderId="14" xfId="0" applyFont="1" applyFill="1" applyBorder="1"/>
    <xf numFmtId="0" fontId="8" fillId="0" borderId="291" xfId="0" applyFont="1" applyBorder="1" applyAlignment="1">
      <alignment horizontal="right" wrapText="1"/>
    </xf>
    <xf numFmtId="0" fontId="8" fillId="0" borderId="292" xfId="0" applyFont="1" applyBorder="1" applyAlignment="1">
      <alignment horizontal="right" wrapText="1"/>
    </xf>
    <xf numFmtId="0" fontId="8" fillId="0" borderId="293" xfId="0" applyFont="1" applyBorder="1" applyAlignment="1">
      <alignment horizontal="right" wrapText="1"/>
    </xf>
    <xf numFmtId="0" fontId="8" fillId="0" borderId="258" xfId="0" applyFont="1" applyBorder="1" applyAlignment="1">
      <alignment horizontal="right" wrapText="1"/>
    </xf>
    <xf numFmtId="0" fontId="8" fillId="0" borderId="256" xfId="0" applyFont="1" applyBorder="1" applyAlignment="1">
      <alignment horizontal="right" wrapText="1"/>
    </xf>
    <xf numFmtId="0" fontId="8" fillId="0" borderId="255" xfId="0" applyFont="1" applyBorder="1" applyAlignment="1">
      <alignment horizontal="right" wrapText="1"/>
    </xf>
    <xf numFmtId="0" fontId="8" fillId="0" borderId="258" xfId="0" applyFont="1" applyBorder="1" applyAlignment="1">
      <alignment horizontal="right"/>
    </xf>
    <xf numFmtId="0" fontId="8" fillId="0" borderId="256" xfId="0" applyFont="1" applyBorder="1" applyAlignment="1">
      <alignment horizontal="right"/>
    </xf>
    <xf numFmtId="0" fontId="8" fillId="0" borderId="255" xfId="0" applyFont="1" applyBorder="1" applyAlignment="1">
      <alignment horizontal="right"/>
    </xf>
    <xf numFmtId="0" fontId="8" fillId="0" borderId="291" xfId="0" applyFont="1" applyBorder="1" applyAlignment="1">
      <alignment wrapText="1"/>
    </xf>
    <xf numFmtId="0" fontId="8" fillId="0" borderId="292" xfId="0" applyFont="1" applyBorder="1" applyAlignment="1">
      <alignment wrapText="1"/>
    </xf>
    <xf numFmtId="0" fontId="8" fillId="0" borderId="295" xfId="0" applyFont="1" applyBorder="1" applyAlignment="1">
      <alignment wrapText="1"/>
    </xf>
    <xf numFmtId="0" fontId="8" fillId="0" borderId="302" xfId="0" applyFont="1" applyBorder="1" applyAlignment="1">
      <alignment wrapText="1"/>
    </xf>
    <xf numFmtId="0" fontId="8" fillId="0" borderId="303" xfId="0" applyFont="1" applyBorder="1" applyAlignment="1">
      <alignment wrapText="1"/>
    </xf>
    <xf numFmtId="0" fontId="8" fillId="0" borderId="310" xfId="0" applyFont="1" applyBorder="1" applyAlignment="1">
      <alignment wrapText="1"/>
    </xf>
    <xf numFmtId="165" fontId="8" fillId="0" borderId="259" xfId="7" applyNumberFormat="1" applyFont="1" applyFill="1" applyBorder="1" applyAlignment="1" applyProtection="1"/>
    <xf numFmtId="165" fontId="8" fillId="0" borderId="252" xfId="7" applyNumberFormat="1" applyFont="1" applyFill="1" applyBorder="1" applyAlignment="1" applyProtection="1"/>
    <xf numFmtId="41" fontId="8" fillId="0" borderId="7" xfId="0" applyNumberFormat="1" applyFont="1" applyBorder="1" applyAlignment="1">
      <alignment horizontal="right"/>
    </xf>
    <xf numFmtId="41" fontId="21" fillId="44" borderId="14" xfId="0" applyNumberFormat="1" applyFont="1" applyFill="1" applyBorder="1" applyAlignment="1">
      <alignment horizontal="right"/>
    </xf>
    <xf numFmtId="0" fontId="8" fillId="59" borderId="46" xfId="0" applyFont="1" applyFill="1" applyBorder="1" applyAlignment="1">
      <alignment horizontal="right"/>
    </xf>
    <xf numFmtId="0" fontId="8" fillId="59" borderId="101" xfId="0" applyFont="1" applyFill="1" applyBorder="1" applyAlignment="1">
      <alignment horizontal="right"/>
    </xf>
    <xf numFmtId="41" fontId="10" fillId="41" borderId="308" xfId="0" applyNumberFormat="1" applyFont="1" applyFill="1" applyBorder="1" applyAlignment="1">
      <alignment horizontal="center"/>
    </xf>
    <xf numFmtId="0" fontId="8" fillId="41" borderId="46" xfId="0" applyFont="1" applyFill="1" applyBorder="1"/>
    <xf numFmtId="44" fontId="10" fillId="41" borderId="309" xfId="2" applyFont="1" applyFill="1" applyBorder="1" applyAlignment="1"/>
    <xf numFmtId="44" fontId="10" fillId="41" borderId="303" xfId="2" applyFont="1" applyFill="1" applyBorder="1" applyAlignment="1"/>
    <xf numFmtId="41" fontId="10" fillId="0" borderId="292" xfId="0" applyNumberFormat="1" applyFont="1" applyBorder="1" applyAlignment="1">
      <alignment horizontal="right"/>
    </xf>
    <xf numFmtId="41" fontId="5" fillId="57" borderId="14" xfId="0" applyNumberFormat="1" applyFont="1" applyFill="1" applyBorder="1" applyAlignment="1">
      <alignment horizontal="right"/>
    </xf>
    <xf numFmtId="0" fontId="8" fillId="58" borderId="13" xfId="0" applyFont="1" applyFill="1" applyBorder="1"/>
    <xf numFmtId="0" fontId="8" fillId="41" borderId="291" xfId="0" applyFont="1" applyFill="1" applyBorder="1"/>
    <xf numFmtId="0" fontId="8" fillId="41" borderId="247" xfId="0" applyFont="1" applyFill="1" applyBorder="1"/>
    <xf numFmtId="0" fontId="8" fillId="0" borderId="271" xfId="0" applyFont="1" applyBorder="1"/>
    <xf numFmtId="43" fontId="10" fillId="41" borderId="236" xfId="0" applyNumberFormat="1" applyFont="1" applyFill="1" applyBorder="1" applyAlignment="1">
      <alignment horizontal="right"/>
    </xf>
    <xf numFmtId="41" fontId="8" fillId="0" borderId="250" xfId="0" applyNumberFormat="1" applyFont="1" applyBorder="1" applyAlignment="1">
      <alignment horizontal="right"/>
    </xf>
    <xf numFmtId="41" fontId="8" fillId="0" borderId="251" xfId="0" applyNumberFormat="1" applyFont="1" applyBorder="1" applyAlignment="1">
      <alignment horizontal="right"/>
    </xf>
    <xf numFmtId="2" fontId="10" fillId="41" borderId="225" xfId="0" applyNumberFormat="1" applyFont="1" applyFill="1" applyBorder="1" applyAlignment="1">
      <alignment horizontal="right"/>
    </xf>
    <xf numFmtId="2" fontId="10" fillId="41" borderId="227" xfId="0" applyNumberFormat="1" applyFont="1" applyFill="1" applyBorder="1" applyAlignment="1">
      <alignment horizontal="right"/>
    </xf>
    <xf numFmtId="2" fontId="10" fillId="41" borderId="249" xfId="0" applyNumberFormat="1" applyFont="1" applyFill="1" applyBorder="1" applyAlignment="1">
      <alignment horizontal="right"/>
    </xf>
    <xf numFmtId="2" fontId="10" fillId="41" borderId="216" xfId="0" applyNumberFormat="1" applyFont="1" applyFill="1" applyBorder="1" applyAlignment="1">
      <alignment horizontal="right"/>
    </xf>
    <xf numFmtId="2" fontId="10" fillId="41" borderId="277" xfId="0" applyNumberFormat="1" applyFont="1" applyFill="1" applyBorder="1" applyAlignment="1">
      <alignment horizontal="right"/>
    </xf>
    <xf numFmtId="2" fontId="10" fillId="41" borderId="279" xfId="0" applyNumberFormat="1" applyFont="1" applyFill="1" applyBorder="1" applyAlignment="1">
      <alignment horizontal="right"/>
    </xf>
    <xf numFmtId="0" fontId="5" fillId="40" borderId="12" xfId="0" applyFont="1" applyFill="1" applyBorder="1" applyAlignment="1">
      <alignment horizontal="center"/>
    </xf>
    <xf numFmtId="0" fontId="5" fillId="40" borderId="14" xfId="0" applyFont="1" applyFill="1" applyBorder="1" applyAlignment="1">
      <alignment horizontal="center"/>
    </xf>
    <xf numFmtId="4" fontId="55" fillId="42" borderId="223" xfId="0" applyNumberFormat="1" applyFont="1" applyFill="1" applyBorder="1"/>
    <xf numFmtId="4" fontId="55" fillId="42" borderId="226" xfId="0" applyNumberFormat="1" applyFont="1" applyFill="1" applyBorder="1"/>
    <xf numFmtId="4" fontId="55" fillId="42" borderId="249" xfId="0" applyNumberFormat="1" applyFont="1" applyFill="1" applyBorder="1"/>
    <xf numFmtId="4" fontId="55" fillId="42" borderId="245" xfId="0" applyNumberFormat="1" applyFont="1" applyFill="1" applyBorder="1"/>
    <xf numFmtId="168" fontId="5" fillId="40" borderId="14" xfId="0" applyNumberFormat="1" applyFont="1" applyFill="1" applyBorder="1" applyAlignment="1">
      <alignment horizontal="center"/>
    </xf>
    <xf numFmtId="2" fontId="10" fillId="41" borderId="223" xfId="0" applyNumberFormat="1" applyFont="1" applyFill="1" applyBorder="1"/>
    <xf numFmtId="2" fontId="10" fillId="41" borderId="218" xfId="0" applyNumberFormat="1" applyFont="1" applyFill="1" applyBorder="1"/>
    <xf numFmtId="4" fontId="55" fillId="42" borderId="236" xfId="0" applyNumberFormat="1" applyFont="1" applyFill="1" applyBorder="1"/>
    <xf numFmtId="4" fontId="55" fillId="42" borderId="237" xfId="0" applyNumberFormat="1" applyFont="1" applyFill="1" applyBorder="1"/>
    <xf numFmtId="5" fontId="5" fillId="53" borderId="264" xfId="0" applyNumberFormat="1" applyFont="1" applyFill="1" applyBorder="1" applyAlignment="1">
      <alignment horizontal="center" wrapText="1"/>
    </xf>
    <xf numFmtId="0" fontId="8" fillId="54" borderId="102" xfId="0" applyFont="1" applyFill="1" applyBorder="1" applyAlignment="1">
      <alignment wrapText="1"/>
    </xf>
    <xf numFmtId="164" fontId="55" fillId="56" borderId="261" xfId="0" applyNumberFormat="1" applyFont="1" applyFill="1" applyBorder="1" applyAlignment="1">
      <alignment horizontal="right"/>
    </xf>
    <xf numFmtId="164" fontId="55" fillId="56" borderId="262" xfId="0" applyNumberFormat="1" applyFont="1" applyFill="1" applyBorder="1" applyAlignment="1">
      <alignment horizontal="right"/>
    </xf>
    <xf numFmtId="0" fontId="8" fillId="41" borderId="235" xfId="0" applyFont="1" applyFill="1" applyBorder="1"/>
    <xf numFmtId="0" fontId="8" fillId="0" borderId="59" xfId="0" applyFont="1" applyBorder="1"/>
    <xf numFmtId="164" fontId="55" fillId="56" borderId="25" xfId="0" applyNumberFormat="1" applyFont="1" applyFill="1" applyBorder="1"/>
    <xf numFmtId="4" fontId="5" fillId="56" borderId="328" xfId="0" applyNumberFormat="1" applyFont="1" applyFill="1" applyBorder="1" applyAlignment="1">
      <alignment horizontal="center" wrapText="1"/>
    </xf>
    <xf numFmtId="4" fontId="5" fillId="56" borderId="264" xfId="0" applyNumberFormat="1" applyFont="1" applyFill="1" applyBorder="1" applyAlignment="1">
      <alignment horizontal="center" wrapText="1"/>
    </xf>
    <xf numFmtId="4" fontId="5" fillId="56" borderId="32" xfId="0" applyNumberFormat="1" applyFont="1" applyFill="1" applyBorder="1" applyAlignment="1">
      <alignment horizontal="center" wrapText="1"/>
    </xf>
    <xf numFmtId="4" fontId="5" fillId="56" borderId="102" xfId="0" applyNumberFormat="1" applyFont="1" applyFill="1" applyBorder="1" applyAlignment="1">
      <alignment horizontal="center" wrapText="1"/>
    </xf>
    <xf numFmtId="0" fontId="8" fillId="54" borderId="102" xfId="0" applyFont="1" applyFill="1" applyBorder="1"/>
    <xf numFmtId="4" fontId="5" fillId="53" borderId="264" xfId="0" applyNumberFormat="1" applyFont="1" applyFill="1" applyBorder="1" applyAlignment="1">
      <alignment horizontal="center" wrapText="1"/>
    </xf>
    <xf numFmtId="164" fontId="55" fillId="56" borderId="252" xfId="0" applyNumberFormat="1" applyFont="1" applyFill="1" applyBorder="1"/>
    <xf numFmtId="4" fontId="5" fillId="56" borderId="156" xfId="0" applyNumberFormat="1" applyFont="1" applyFill="1" applyBorder="1" applyAlignment="1">
      <alignment horizontal="center" wrapText="1"/>
    </xf>
    <xf numFmtId="164" fontId="55" fillId="56" borderId="0" xfId="0" applyNumberFormat="1" applyFont="1" applyFill="1"/>
    <xf numFmtId="5" fontId="8" fillId="68" borderId="328" xfId="0" applyNumberFormat="1" applyFont="1" applyFill="1" applyBorder="1"/>
    <xf numFmtId="4" fontId="5" fillId="56" borderId="155" xfId="0" applyNumberFormat="1" applyFont="1" applyFill="1" applyBorder="1" applyAlignment="1">
      <alignment horizontal="center" wrapText="1"/>
    </xf>
    <xf numFmtId="164" fontId="55" fillId="56" borderId="291" xfId="0" applyNumberFormat="1" applyFont="1" applyFill="1" applyBorder="1"/>
    <xf numFmtId="0" fontId="21" fillId="41" borderId="239" xfId="0" applyFont="1" applyFill="1" applyBorder="1" applyAlignment="1">
      <alignment horizontal="left"/>
    </xf>
    <xf numFmtId="0" fontId="21" fillId="41" borderId="240" xfId="0" applyFont="1" applyFill="1" applyBorder="1" applyAlignment="1">
      <alignment horizontal="left"/>
    </xf>
    <xf numFmtId="0" fontId="8" fillId="41" borderId="0" xfId="0" applyFont="1" applyFill="1"/>
    <xf numFmtId="168" fontId="5" fillId="40" borderId="272" xfId="0" applyNumberFormat="1" applyFont="1" applyFill="1" applyBorder="1" applyAlignment="1">
      <alignment horizontal="center"/>
    </xf>
    <xf numFmtId="0" fontId="8" fillId="0" borderId="238" xfId="0" applyFont="1" applyBorder="1"/>
    <xf numFmtId="41" fontId="8" fillId="51" borderId="291" xfId="0" applyNumberFormat="1" applyFont="1" applyFill="1" applyBorder="1" applyAlignment="1">
      <alignment horizontal="right"/>
    </xf>
    <xf numFmtId="41" fontId="8" fillId="51" borderId="292" xfId="0" applyNumberFormat="1" applyFont="1" applyFill="1" applyBorder="1" applyAlignment="1">
      <alignment horizontal="right"/>
    </xf>
    <xf numFmtId="41" fontId="8" fillId="51" borderId="298" xfId="0" applyNumberFormat="1" applyFont="1" applyFill="1" applyBorder="1" applyAlignment="1">
      <alignment horizontal="right"/>
    </xf>
    <xf numFmtId="0" fontId="8" fillId="59" borderId="300" xfId="0" applyFont="1" applyFill="1" applyBorder="1" applyAlignment="1">
      <alignment horizontal="right"/>
    </xf>
    <xf numFmtId="0" fontId="8" fillId="59" borderId="295" xfId="0" applyFont="1" applyFill="1" applyBorder="1" applyAlignment="1">
      <alignment horizontal="right"/>
    </xf>
    <xf numFmtId="41" fontId="8" fillId="0" borderId="288" xfId="0" applyNumberFormat="1" applyFont="1" applyBorder="1" applyAlignment="1">
      <alignment horizontal="right"/>
    </xf>
    <xf numFmtId="0" fontId="8" fillId="0" borderId="393" xfId="0" applyFont="1" applyBorder="1"/>
    <xf numFmtId="41" fontId="8" fillId="0" borderId="289" xfId="0" applyNumberFormat="1" applyFont="1" applyBorder="1" applyAlignment="1">
      <alignment horizontal="right"/>
    </xf>
    <xf numFmtId="2" fontId="10" fillId="41" borderId="249" xfId="0" applyNumberFormat="1" applyFont="1" applyFill="1" applyBorder="1"/>
    <xf numFmtId="2" fontId="10" fillId="41" borderId="216" xfId="0" applyNumberFormat="1" applyFont="1" applyFill="1" applyBorder="1"/>
    <xf numFmtId="2" fontId="10" fillId="41" borderId="236" xfId="0" applyNumberFormat="1" applyFont="1" applyFill="1" applyBorder="1"/>
    <xf numFmtId="2" fontId="10" fillId="41" borderId="238" xfId="0" applyNumberFormat="1" applyFont="1" applyFill="1" applyBorder="1"/>
    <xf numFmtId="0" fontId="5" fillId="54" borderId="14" xfId="0" applyFont="1" applyFill="1" applyBorder="1" applyAlignment="1">
      <alignment horizontal="center"/>
    </xf>
    <xf numFmtId="44" fontId="8" fillId="0" borderId="259" xfId="2" applyFont="1" applyBorder="1" applyAlignment="1"/>
    <xf numFmtId="44" fontId="8" fillId="0" borderId="296" xfId="2" applyFont="1" applyBorder="1" applyAlignment="1"/>
    <xf numFmtId="44" fontId="8" fillId="0" borderId="260" xfId="2" applyFont="1" applyBorder="1" applyAlignment="1"/>
    <xf numFmtId="44" fontId="8" fillId="0" borderId="297" xfId="2" applyFont="1" applyBorder="1" applyAlignment="1"/>
    <xf numFmtId="44" fontId="8" fillId="0" borderId="276" xfId="2" applyFont="1" applyBorder="1" applyAlignment="1"/>
    <xf numFmtId="44" fontId="8" fillId="0" borderId="59" xfId="2" applyFont="1" applyBorder="1" applyAlignment="1"/>
    <xf numFmtId="44" fontId="8" fillId="2" borderId="255" xfId="7" applyFont="1" applyFill="1" applyBorder="1" applyAlignment="1" applyProtection="1"/>
    <xf numFmtId="44" fontId="21" fillId="50" borderId="14" xfId="0" applyNumberFormat="1" applyFont="1" applyFill="1" applyBorder="1"/>
    <xf numFmtId="44" fontId="21" fillId="50" borderId="13" xfId="0" applyNumberFormat="1" applyFont="1" applyFill="1" applyBorder="1"/>
    <xf numFmtId="41" fontId="21" fillId="47" borderId="14" xfId="0" applyNumberFormat="1" applyFont="1" applyFill="1" applyBorder="1"/>
    <xf numFmtId="41" fontId="21" fillId="47" borderId="13" xfId="0" applyNumberFormat="1" applyFont="1" applyFill="1" applyBorder="1"/>
    <xf numFmtId="41" fontId="10" fillId="0" borderId="106" xfId="0" applyNumberFormat="1" applyFont="1" applyBorder="1" applyAlignment="1">
      <alignment horizontal="right"/>
    </xf>
    <xf numFmtId="44" fontId="85" fillId="50" borderId="37" xfId="0" applyNumberFormat="1" applyFont="1" applyFill="1" applyBorder="1"/>
    <xf numFmtId="44" fontId="85" fillId="50" borderId="91" xfId="0" applyNumberFormat="1" applyFont="1" applyFill="1" applyBorder="1"/>
    <xf numFmtId="44" fontId="21" fillId="50" borderId="12" xfId="0" applyNumberFormat="1" applyFont="1" applyFill="1" applyBorder="1"/>
    <xf numFmtId="0" fontId="8" fillId="0" borderId="258" xfId="0" applyFont="1" applyBorder="1" applyAlignment="1">
      <alignment horizontal="left" wrapText="1"/>
    </xf>
    <xf numFmtId="0" fontId="8" fillId="0" borderId="256" xfId="0" applyFont="1" applyBorder="1" applyAlignment="1">
      <alignment horizontal="left" wrapText="1"/>
    </xf>
    <xf numFmtId="0" fontId="8" fillId="0" borderId="255" xfId="0" applyFont="1" applyBorder="1" applyAlignment="1">
      <alignment horizontal="left" wrapText="1"/>
    </xf>
    <xf numFmtId="0" fontId="8" fillId="0" borderId="291" xfId="0" applyFont="1" applyBorder="1" applyAlignment="1">
      <alignment horizontal="left" wrapText="1"/>
    </xf>
    <xf numFmtId="0" fontId="8" fillId="0" borderId="292" xfId="0" applyFont="1" applyBorder="1" applyAlignment="1">
      <alignment horizontal="left" wrapText="1"/>
    </xf>
    <xf numFmtId="0" fontId="8" fillId="0" borderId="295" xfId="0" applyFont="1" applyBorder="1" applyAlignment="1">
      <alignment horizontal="left" wrapText="1"/>
    </xf>
    <xf numFmtId="0" fontId="8" fillId="0" borderId="255" xfId="0" applyFont="1" applyBorder="1" applyAlignment="1">
      <alignment horizontal="left"/>
    </xf>
    <xf numFmtId="0" fontId="8" fillId="0" borderId="302" xfId="0" applyFont="1" applyBorder="1" applyAlignment="1">
      <alignment horizontal="left"/>
    </xf>
    <xf numFmtId="0" fontId="8" fillId="0" borderId="303" xfId="0" applyFont="1" applyBorder="1" applyAlignment="1">
      <alignment horizontal="left"/>
    </xf>
    <xf numFmtId="41" fontId="10" fillId="0" borderId="309" xfId="0" applyNumberFormat="1" applyFont="1" applyBorder="1" applyAlignment="1">
      <alignment horizontal="right"/>
    </xf>
    <xf numFmtId="41" fontId="10" fillId="0" borderId="303" xfId="0" applyNumberFormat="1" applyFont="1" applyBorder="1" applyAlignment="1">
      <alignment horizontal="right"/>
    </xf>
    <xf numFmtId="41" fontId="10" fillId="0" borderId="310" xfId="0" applyNumberFormat="1" applyFont="1" applyBorder="1" applyAlignment="1">
      <alignment horizontal="right"/>
    </xf>
    <xf numFmtId="41" fontId="8" fillId="42" borderId="302" xfId="0" applyNumberFormat="1" applyFont="1" applyFill="1" applyBorder="1" applyAlignment="1">
      <alignment horizontal="right"/>
    </xf>
    <xf numFmtId="41" fontId="8" fillId="42" borderId="303" xfId="0" applyNumberFormat="1" applyFont="1" applyFill="1" applyBorder="1" applyAlignment="1">
      <alignment horizontal="right"/>
    </xf>
    <xf numFmtId="41" fontId="8" fillId="42" borderId="312" xfId="0" applyNumberFormat="1" applyFont="1" applyFill="1" applyBorder="1" applyAlignment="1">
      <alignment horizontal="right"/>
    </xf>
    <xf numFmtId="41" fontId="21" fillId="49" borderId="14" xfId="0" applyNumberFormat="1" applyFont="1" applyFill="1" applyBorder="1"/>
    <xf numFmtId="41" fontId="21" fillId="49" borderId="13" xfId="0" applyNumberFormat="1" applyFont="1" applyFill="1" applyBorder="1"/>
    <xf numFmtId="0" fontId="8" fillId="0" borderId="297" xfId="0" applyFont="1" applyBorder="1" applyAlignment="1">
      <alignment horizontal="left" wrapText="1"/>
    </xf>
    <xf numFmtId="0" fontId="10" fillId="0" borderId="258" xfId="0" applyFont="1" applyBorder="1" applyAlignment="1">
      <alignment horizontal="left"/>
    </xf>
    <xf numFmtId="43" fontId="5" fillId="40" borderId="47" xfId="1" applyFont="1" applyFill="1" applyBorder="1" applyAlignment="1"/>
    <xf numFmtId="43" fontId="5" fillId="40" borderId="91" xfId="1" applyFont="1" applyFill="1" applyBorder="1" applyAlignment="1"/>
    <xf numFmtId="0" fontId="53" fillId="38" borderId="20" xfId="0" applyFont="1" applyFill="1" applyBorder="1" applyAlignment="1">
      <alignment horizontal="center" wrapText="1"/>
    </xf>
    <xf numFmtId="0" fontId="53" fillId="38" borderId="23" xfId="0" applyFont="1" applyFill="1" applyBorder="1" applyAlignment="1">
      <alignment horizontal="center" wrapText="1"/>
    </xf>
    <xf numFmtId="175" fontId="57" fillId="63" borderId="12" xfId="0" applyNumberFormat="1" applyFont="1" applyFill="1" applyBorder="1" applyAlignment="1">
      <alignment horizontal="center"/>
    </xf>
    <xf numFmtId="175" fontId="57" fillId="63" borderId="13" xfId="0" applyNumberFormat="1" applyFont="1" applyFill="1" applyBorder="1" applyAlignment="1">
      <alignment horizontal="center"/>
    </xf>
    <xf numFmtId="0" fontId="9" fillId="51" borderId="325" xfId="0" applyFont="1" applyFill="1" applyBorder="1"/>
    <xf numFmtId="0" fontId="9" fillId="51" borderId="324" xfId="0" applyFont="1" applyFill="1" applyBorder="1"/>
    <xf numFmtId="0" fontId="9" fillId="51" borderId="326" xfId="0" applyFont="1" applyFill="1" applyBorder="1"/>
    <xf numFmtId="0" fontId="9" fillId="51" borderId="299" xfId="0" applyFont="1" applyFill="1" applyBorder="1"/>
    <xf numFmtId="14" fontId="9" fillId="51" borderId="326" xfId="0" applyNumberFormat="1" applyFont="1" applyFill="1" applyBorder="1" applyAlignment="1">
      <alignment horizontal="left"/>
    </xf>
    <xf numFmtId="14" fontId="9" fillId="51" borderId="299" xfId="0" applyNumberFormat="1" applyFont="1" applyFill="1" applyBorder="1" applyAlignment="1">
      <alignment horizontal="left"/>
    </xf>
    <xf numFmtId="0" fontId="9" fillId="51" borderId="327" xfId="0" applyFont="1" applyFill="1" applyBorder="1"/>
    <xf numFmtId="0" fontId="9" fillId="51" borderId="18" xfId="0" applyFont="1" applyFill="1" applyBorder="1"/>
    <xf numFmtId="43" fontId="10" fillId="41" borderId="274" xfId="0" applyNumberFormat="1" applyFont="1" applyFill="1" applyBorder="1"/>
    <xf numFmtId="43" fontId="10" fillId="41" borderId="218" xfId="0" applyNumberFormat="1" applyFont="1" applyFill="1" applyBorder="1"/>
    <xf numFmtId="43" fontId="10" fillId="41" borderId="275" xfId="0" applyNumberFormat="1" applyFont="1" applyFill="1" applyBorder="1"/>
    <xf numFmtId="43" fontId="10" fillId="41" borderId="238" xfId="0" applyNumberFormat="1" applyFont="1" applyFill="1" applyBorder="1"/>
    <xf numFmtId="44" fontId="8" fillId="0" borderId="365" xfId="2" applyFont="1" applyBorder="1" applyAlignment="1"/>
    <xf numFmtId="44" fontId="8" fillId="0" borderId="366" xfId="2" applyFont="1" applyBorder="1" applyAlignment="1"/>
    <xf numFmtId="43" fontId="10" fillId="41" borderId="273" xfId="0" applyNumberFormat="1" applyFont="1" applyFill="1" applyBorder="1"/>
    <xf numFmtId="43" fontId="10" fillId="41" borderId="227" xfId="0" applyNumberFormat="1" applyFont="1" applyFill="1" applyBorder="1"/>
    <xf numFmtId="0" fontId="0" fillId="0" borderId="129" xfId="0" applyBorder="1" applyAlignment="1">
      <alignment horizontal="center" vertical="center"/>
    </xf>
    <xf numFmtId="0" fontId="0" fillId="0" borderId="135" xfId="0" applyBorder="1" applyAlignment="1">
      <alignment horizontal="center" vertical="center"/>
    </xf>
    <xf numFmtId="0" fontId="0" fillId="0" borderId="130" xfId="0" applyBorder="1" applyAlignment="1">
      <alignment horizontal="center" vertical="center"/>
    </xf>
    <xf numFmtId="0" fontId="0" fillId="0" borderId="131" xfId="0" applyBorder="1" applyAlignment="1">
      <alignment horizontal="center" vertical="center"/>
    </xf>
    <xf numFmtId="0" fontId="2" fillId="13" borderId="128" xfId="0" applyFont="1" applyFill="1" applyBorder="1" applyAlignment="1">
      <alignment horizontal="center"/>
    </xf>
    <xf numFmtId="0" fontId="2" fillId="13" borderId="138" xfId="0" applyFont="1" applyFill="1" applyBorder="1" applyAlignment="1">
      <alignment horizontal="center"/>
    </xf>
    <xf numFmtId="0" fontId="0" fillId="0" borderId="0" xfId="0" applyAlignment="1">
      <alignment horizontal="left"/>
    </xf>
    <xf numFmtId="0" fontId="0" fillId="0" borderId="0" xfId="0" applyAlignment="1">
      <alignment horizontal="center"/>
    </xf>
    <xf numFmtId="0" fontId="0" fillId="0" borderId="149" xfId="0" applyBorder="1" applyAlignment="1">
      <alignment horizontal="left" vertical="top"/>
    </xf>
    <xf numFmtId="0" fontId="0" fillId="0" borderId="136" xfId="0" applyBorder="1" applyAlignment="1">
      <alignment horizontal="left" vertical="top"/>
    </xf>
    <xf numFmtId="0" fontId="0" fillId="0" borderId="135" xfId="0" applyBorder="1" applyAlignment="1">
      <alignment horizontal="left" vertical="top"/>
    </xf>
    <xf numFmtId="0" fontId="0" fillId="0" borderId="132" xfId="0" applyBorder="1" applyAlignment="1">
      <alignment horizontal="left" vertical="top"/>
    </xf>
    <xf numFmtId="0" fontId="0" fillId="0" borderId="131" xfId="0" applyBorder="1" applyAlignment="1">
      <alignment horizontal="left" vertical="top"/>
    </xf>
    <xf numFmtId="0" fontId="30" fillId="0" borderId="0" xfId="0" applyFont="1"/>
    <xf numFmtId="0" fontId="0" fillId="0" borderId="145" xfId="0" applyBorder="1" applyAlignment="1">
      <alignment horizontal="left" vertical="top"/>
    </xf>
    <xf numFmtId="0" fontId="0" fillId="0" borderId="137" xfId="0" applyBorder="1" applyAlignment="1">
      <alignment horizontal="left" vertical="top"/>
    </xf>
    <xf numFmtId="0" fontId="0" fillId="0" borderId="138" xfId="0" applyBorder="1" applyAlignment="1">
      <alignment horizontal="left" vertical="top"/>
    </xf>
    <xf numFmtId="0" fontId="0" fillId="0" borderId="146" xfId="0" applyBorder="1" applyAlignment="1">
      <alignment vertical="top" wrapText="1"/>
    </xf>
    <xf numFmtId="0" fontId="0" fillId="0" borderId="146" xfId="0" applyBorder="1" applyAlignment="1">
      <alignment horizontal="center" vertical="center"/>
    </xf>
    <xf numFmtId="0" fontId="0" fillId="0" borderId="136" xfId="0" applyBorder="1" applyAlignment="1">
      <alignment horizontal="center" vertical="center"/>
    </xf>
    <xf numFmtId="0" fontId="0" fillId="0" borderId="147" xfId="0" applyBorder="1" applyAlignment="1">
      <alignment vertical="top" wrapText="1"/>
    </xf>
    <xf numFmtId="0" fontId="0" fillId="0" borderId="147" xfId="0" applyBorder="1" applyAlignment="1">
      <alignment horizontal="center" vertical="center"/>
    </xf>
    <xf numFmtId="0" fontId="0" fillId="0" borderId="132" xfId="0" applyBorder="1" applyAlignment="1">
      <alignment horizontal="center" vertical="center"/>
    </xf>
    <xf numFmtId="0" fontId="0" fillId="0" borderId="186" xfId="0" applyBorder="1" applyAlignment="1">
      <alignment vertical="top" wrapText="1"/>
    </xf>
    <xf numFmtId="0" fontId="0" fillId="0" borderId="185" xfId="0" applyBorder="1" applyAlignment="1">
      <alignment vertical="top" wrapText="1"/>
    </xf>
    <xf numFmtId="0" fontId="0" fillId="0" borderId="29" xfId="0" applyBorder="1" applyAlignment="1">
      <alignment vertical="top" wrapText="1"/>
    </xf>
    <xf numFmtId="0" fontId="0" fillId="0" borderId="172" xfId="0" applyBorder="1" applyAlignment="1">
      <alignment vertical="top" wrapText="1"/>
    </xf>
    <xf numFmtId="0" fontId="0" fillId="0" borderId="137" xfId="0" applyBorder="1" applyAlignment="1">
      <alignment vertical="top" wrapText="1"/>
    </xf>
    <xf numFmtId="0" fontId="0" fillId="0" borderId="138" xfId="0" applyBorder="1" applyAlignment="1">
      <alignment vertical="top" wrapText="1"/>
    </xf>
    <xf numFmtId="0" fontId="0" fillId="0" borderId="180" xfId="0" applyBorder="1" applyAlignment="1">
      <alignment vertical="top" wrapText="1"/>
    </xf>
    <xf numFmtId="0" fontId="0" fillId="0" borderId="31" xfId="0" applyBorder="1" applyAlignment="1">
      <alignment horizontal="center" vertical="center"/>
    </xf>
    <xf numFmtId="0" fontId="0" fillId="0" borderId="102" xfId="0" applyBorder="1" applyAlignment="1">
      <alignment horizontal="center" vertical="center"/>
    </xf>
    <xf numFmtId="0" fontId="0" fillId="0" borderId="171" xfId="0" applyBorder="1" applyAlignment="1">
      <alignment horizontal="center" vertical="center"/>
    </xf>
    <xf numFmtId="0" fontId="0" fillId="0" borderId="191" xfId="0" applyBorder="1" applyAlignment="1">
      <alignment horizontal="center" vertical="center"/>
    </xf>
    <xf numFmtId="0" fontId="2" fillId="0" borderId="199" xfId="0" applyFont="1" applyBorder="1"/>
    <xf numFmtId="0" fontId="2" fillId="0" borderId="200" xfId="0" applyFont="1" applyBorder="1"/>
    <xf numFmtId="0" fontId="2" fillId="0" borderId="201" xfId="0" applyFont="1" applyBorder="1"/>
    <xf numFmtId="0" fontId="2" fillId="13" borderId="199" xfId="0" applyFont="1" applyFill="1" applyBorder="1" applyAlignment="1">
      <alignment horizontal="center"/>
    </xf>
    <xf numFmtId="0" fontId="2" fillId="13" borderId="200" xfId="0" applyFont="1" applyFill="1" applyBorder="1" applyAlignment="1">
      <alignment horizontal="center"/>
    </xf>
    <xf numFmtId="0" fontId="2" fillId="13" borderId="201" xfId="0" applyFont="1" applyFill="1" applyBorder="1" applyAlignment="1">
      <alignment horizontal="center"/>
    </xf>
    <xf numFmtId="0" fontId="2" fillId="13" borderId="202" xfId="0" applyFont="1" applyFill="1" applyBorder="1" applyAlignment="1">
      <alignment horizontal="center"/>
    </xf>
    <xf numFmtId="0" fontId="0" fillId="14" borderId="177" xfId="0" applyFill="1" applyBorder="1" applyAlignment="1">
      <alignment horizontal="center" vertical="center"/>
    </xf>
    <xf numFmtId="0" fontId="0" fillId="14" borderId="178" xfId="0" applyFill="1" applyBorder="1" applyAlignment="1">
      <alignment horizontal="center" vertical="center"/>
    </xf>
    <xf numFmtId="0" fontId="0" fillId="14" borderId="179" xfId="0" applyFill="1" applyBorder="1" applyAlignment="1">
      <alignment horizontal="center" vertical="center"/>
    </xf>
    <xf numFmtId="0" fontId="0" fillId="14" borderId="203" xfId="0" applyFill="1" applyBorder="1" applyAlignment="1">
      <alignment horizontal="center" vertical="center"/>
    </xf>
    <xf numFmtId="0" fontId="2" fillId="13" borderId="7" xfId="0" applyFont="1" applyFill="1" applyBorder="1" applyAlignment="1">
      <alignment horizontal="center" vertical="center"/>
    </xf>
    <xf numFmtId="0" fontId="2" fillId="13" borderId="194" xfId="0" applyFont="1" applyFill="1" applyBorder="1" applyAlignment="1">
      <alignment horizontal="center" vertical="center"/>
    </xf>
    <xf numFmtId="0" fontId="2" fillId="13" borderId="145" xfId="0" applyFont="1" applyFill="1" applyBorder="1"/>
    <xf numFmtId="0" fontId="2" fillId="13" borderId="137" xfId="0" applyFont="1" applyFill="1" applyBorder="1"/>
    <xf numFmtId="0" fontId="2" fillId="13" borderId="148" xfId="0" applyFont="1" applyFill="1" applyBorder="1"/>
    <xf numFmtId="0" fontId="2" fillId="13" borderId="145" xfId="0" applyFont="1" applyFill="1" applyBorder="1" applyAlignment="1">
      <alignment horizontal="center"/>
    </xf>
    <xf numFmtId="0" fontId="2" fillId="13" borderId="148" xfId="0" applyFont="1" applyFill="1" applyBorder="1" applyAlignment="1">
      <alignment horizontal="center"/>
    </xf>
    <xf numFmtId="0" fontId="2" fillId="13" borderId="137" xfId="0" applyFont="1" applyFill="1" applyBorder="1" applyAlignment="1">
      <alignment horizontal="center"/>
    </xf>
    <xf numFmtId="0" fontId="0" fillId="0" borderId="195" xfId="0" applyBorder="1" applyAlignment="1">
      <alignment horizontal="left" vertical="center" wrapText="1"/>
    </xf>
    <xf numFmtId="0" fontId="0" fillId="0" borderId="0" xfId="0" applyAlignment="1">
      <alignment horizontal="left" vertical="center" wrapText="1"/>
    </xf>
    <xf numFmtId="0" fontId="0" fillId="0" borderId="196" xfId="0" applyBorder="1" applyAlignment="1">
      <alignment horizontal="left" vertical="center" wrapText="1"/>
    </xf>
    <xf numFmtId="0" fontId="0" fillId="0" borderId="182" xfId="0" applyBorder="1" applyAlignment="1">
      <alignment horizontal="left" vertical="center" wrapText="1"/>
    </xf>
    <xf numFmtId="0" fontId="0" fillId="0" borderId="181" xfId="0" applyBorder="1" applyAlignment="1">
      <alignment horizontal="left" vertical="center" wrapText="1"/>
    </xf>
    <xf numFmtId="0" fontId="0" fillId="0" borderId="183" xfId="0" applyBorder="1" applyAlignment="1">
      <alignment horizontal="left" vertical="center" wrapText="1"/>
    </xf>
    <xf numFmtId="0" fontId="0" fillId="0" borderId="177" xfId="0" applyBorder="1" applyAlignment="1">
      <alignment horizontal="center" vertical="center"/>
    </xf>
    <xf numFmtId="0" fontId="0" fillId="0" borderId="203" xfId="0" applyBorder="1" applyAlignment="1">
      <alignment horizontal="center" vertical="center"/>
    </xf>
    <xf numFmtId="168" fontId="0" fillId="0" borderId="137" xfId="0" applyNumberFormat="1" applyBorder="1" applyAlignment="1">
      <alignment horizontal="left"/>
    </xf>
    <xf numFmtId="168" fontId="0" fillId="0" borderId="138" xfId="0" applyNumberFormat="1" applyBorder="1" applyAlignment="1">
      <alignment horizontal="left"/>
    </xf>
    <xf numFmtId="0" fontId="0" fillId="0" borderId="132" xfId="0" applyBorder="1"/>
    <xf numFmtId="0" fontId="0" fillId="0" borderId="131" xfId="0" applyBorder="1"/>
    <xf numFmtId="0" fontId="2" fillId="13" borderId="188" xfId="0" applyFont="1" applyFill="1" applyBorder="1"/>
    <xf numFmtId="0" fontId="2" fillId="13" borderId="187" xfId="0" applyFont="1" applyFill="1" applyBorder="1"/>
    <xf numFmtId="0" fontId="2" fillId="13" borderId="189" xfId="0" applyFont="1" applyFill="1" applyBorder="1"/>
    <xf numFmtId="0" fontId="2" fillId="13" borderId="187" xfId="0" applyFont="1" applyFill="1" applyBorder="1" applyAlignment="1">
      <alignment horizontal="center"/>
    </xf>
    <xf numFmtId="0" fontId="2" fillId="13" borderId="184" xfId="0" applyFont="1" applyFill="1" applyBorder="1" applyAlignment="1">
      <alignment horizontal="center"/>
    </xf>
    <xf numFmtId="0" fontId="2" fillId="13" borderId="188" xfId="0" applyFont="1" applyFill="1" applyBorder="1" applyAlignment="1">
      <alignment horizontal="center"/>
    </xf>
    <xf numFmtId="0" fontId="2" fillId="13" borderId="190" xfId="0" applyFont="1" applyFill="1" applyBorder="1" applyAlignment="1">
      <alignment horizontal="center"/>
    </xf>
    <xf numFmtId="10" fontId="0" fillId="0" borderId="149" xfId="0" applyNumberFormat="1" applyBorder="1" applyAlignment="1">
      <alignment horizontal="center"/>
    </xf>
    <xf numFmtId="10" fontId="0" fillId="0" borderId="136" xfId="0" applyNumberFormat="1" applyBorder="1" applyAlignment="1">
      <alignment horizontal="center"/>
    </xf>
    <xf numFmtId="10" fontId="0" fillId="0" borderId="152" xfId="0" applyNumberFormat="1" applyBorder="1" applyAlignment="1">
      <alignment horizontal="center"/>
    </xf>
    <xf numFmtId="10" fontId="0" fillId="0" borderId="151" xfId="0" applyNumberFormat="1" applyBorder="1" applyAlignment="1">
      <alignment horizontal="left" wrapText="1"/>
    </xf>
    <xf numFmtId="10" fontId="0" fillId="0" borderId="136" xfId="0" applyNumberFormat="1" applyBorder="1" applyAlignment="1">
      <alignment horizontal="left" wrapText="1"/>
    </xf>
    <xf numFmtId="10" fontId="0" fillId="0" borderId="135" xfId="0" applyNumberFormat="1" applyBorder="1" applyAlignment="1">
      <alignment horizontal="left" wrapText="1"/>
    </xf>
    <xf numFmtId="10" fontId="0" fillId="0" borderId="149" xfId="0" applyNumberFormat="1" applyBorder="1" applyAlignment="1">
      <alignment horizontal="left"/>
    </xf>
    <xf numFmtId="10" fontId="0" fillId="0" borderId="136" xfId="0" applyNumberFormat="1" applyBorder="1" applyAlignment="1">
      <alignment horizontal="left"/>
    </xf>
    <xf numFmtId="10" fontId="0" fillId="0" borderId="135" xfId="0" applyNumberFormat="1" applyBorder="1" applyAlignment="1">
      <alignment horizontal="left"/>
    </xf>
    <xf numFmtId="10" fontId="0" fillId="0" borderId="174" xfId="0" applyNumberFormat="1" applyBorder="1" applyAlignment="1">
      <alignment horizontal="left"/>
    </xf>
    <xf numFmtId="10" fontId="0" fillId="0" borderId="175" xfId="0" applyNumberFormat="1" applyBorder="1" applyAlignment="1">
      <alignment horizontal="left"/>
    </xf>
    <xf numFmtId="10" fontId="0" fillId="0" borderId="176" xfId="0" applyNumberFormat="1" applyBorder="1" applyAlignment="1">
      <alignment horizontal="left"/>
    </xf>
    <xf numFmtId="10" fontId="0" fillId="0" borderId="135" xfId="0" applyNumberFormat="1" applyBorder="1" applyAlignment="1">
      <alignment horizontal="center"/>
    </xf>
    <xf numFmtId="0" fontId="30" fillId="0" borderId="0" xfId="0" applyFont="1" applyAlignment="1">
      <alignment horizontal="center"/>
    </xf>
    <xf numFmtId="0" fontId="0" fillId="0" borderId="137" xfId="0" applyBorder="1"/>
    <xf numFmtId="0" fontId="0" fillId="0" borderId="138" xfId="0" applyBorder="1"/>
    <xf numFmtId="0" fontId="64" fillId="0" borderId="132" xfId="11" applyBorder="1" applyAlignment="1"/>
    <xf numFmtId="0" fontId="64" fillId="0" borderId="131" xfId="11" applyBorder="1" applyAlignment="1"/>
    <xf numFmtId="0" fontId="0" fillId="0" borderId="134" xfId="0" applyBorder="1" applyAlignment="1">
      <alignment horizontal="left" vertical="top"/>
    </xf>
    <xf numFmtId="0" fontId="0" fillId="0" borderId="133" xfId="0" applyBorder="1" applyAlignment="1">
      <alignment horizontal="left" vertical="top"/>
    </xf>
    <xf numFmtId="0" fontId="0" fillId="19" borderId="6" xfId="0" applyFill="1" applyBorder="1" applyAlignment="1">
      <alignment horizontal="center" vertical="center"/>
    </xf>
    <xf numFmtId="0" fontId="0" fillId="0" borderId="10" xfId="0" applyBorder="1" applyAlignment="1">
      <alignment horizontal="center"/>
    </xf>
    <xf numFmtId="15" fontId="0" fillId="0" borderId="132" xfId="0" applyNumberFormat="1" applyBorder="1" applyAlignment="1">
      <alignment horizontal="left" vertical="top"/>
    </xf>
    <xf numFmtId="0" fontId="0" fillId="14" borderId="182" xfId="0" applyFill="1" applyBorder="1" applyAlignment="1">
      <alignment horizontal="center" vertical="center"/>
    </xf>
    <xf numFmtId="0" fontId="0" fillId="14" borderId="181" xfId="0" applyFill="1" applyBorder="1" applyAlignment="1">
      <alignment horizontal="center" vertical="center"/>
    </xf>
    <xf numFmtId="0" fontId="0" fillId="0" borderId="178" xfId="0" applyBorder="1" applyAlignment="1">
      <alignment horizontal="center" vertical="center"/>
    </xf>
    <xf numFmtId="0" fontId="0" fillId="0" borderId="208" xfId="0" applyBorder="1" applyAlignment="1">
      <alignment vertical="center" wrapText="1"/>
    </xf>
    <xf numFmtId="0" fontId="0" fillId="0" borderId="209" xfId="0" applyBorder="1" applyAlignment="1">
      <alignment vertical="center" wrapText="1"/>
    </xf>
    <xf numFmtId="0" fontId="0" fillId="0" borderId="210" xfId="0" applyBorder="1" applyAlignment="1">
      <alignment vertical="center" wrapText="1"/>
    </xf>
    <xf numFmtId="0" fontId="0" fillId="0" borderId="193" xfId="0" applyBorder="1" applyAlignment="1">
      <alignment vertical="center" wrapText="1"/>
    </xf>
    <xf numFmtId="0" fontId="0" fillId="0" borderId="6" xfId="0" applyBorder="1" applyAlignment="1">
      <alignment vertical="center" wrapText="1"/>
    </xf>
    <xf numFmtId="0" fontId="0" fillId="0" borderId="197" xfId="0" applyBorder="1" applyAlignment="1">
      <alignment vertical="center" wrapText="1"/>
    </xf>
    <xf numFmtId="0" fontId="0" fillId="0" borderId="179" xfId="0" applyBorder="1" applyAlignment="1">
      <alignment horizontal="center" vertical="center"/>
    </xf>
    <xf numFmtId="0" fontId="0" fillId="0" borderId="207" xfId="0" applyBorder="1" applyAlignment="1">
      <alignment horizontal="center" vertical="center"/>
    </xf>
    <xf numFmtId="0" fontId="0" fillId="0" borderId="206" xfId="0" applyBorder="1" applyAlignment="1">
      <alignment horizontal="center" vertical="center"/>
    </xf>
    <xf numFmtId="0" fontId="0" fillId="0" borderId="212" xfId="0" applyBorder="1" applyAlignment="1">
      <alignment horizontal="center" vertical="center"/>
    </xf>
    <xf numFmtId="0" fontId="2" fillId="13" borderId="204" xfId="0" applyFont="1" applyFill="1" applyBorder="1" applyAlignment="1">
      <alignment horizontal="center" vertical="center"/>
    </xf>
    <xf numFmtId="0" fontId="2" fillId="13" borderId="211" xfId="0" applyFont="1" applyFill="1" applyBorder="1" applyAlignment="1">
      <alignment horizontal="center" vertical="center"/>
    </xf>
    <xf numFmtId="0" fontId="2" fillId="13" borderId="205" xfId="0" applyFont="1" applyFill="1" applyBorder="1" applyAlignment="1">
      <alignment horizontal="center" vertical="center"/>
    </xf>
    <xf numFmtId="0" fontId="0" fillId="14" borderId="208" xfId="0" applyFill="1" applyBorder="1" applyAlignment="1">
      <alignment vertical="center" wrapText="1"/>
    </xf>
    <xf numFmtId="0" fontId="0" fillId="14" borderId="209" xfId="0" applyFill="1" applyBorder="1" applyAlignment="1">
      <alignment vertical="center" wrapText="1"/>
    </xf>
    <xf numFmtId="0" fontId="0" fillId="14" borderId="210" xfId="0" applyFill="1" applyBorder="1" applyAlignment="1">
      <alignment vertical="center" wrapText="1"/>
    </xf>
    <xf numFmtId="0" fontId="0" fillId="14" borderId="182" xfId="0" applyFill="1" applyBorder="1" applyAlignment="1">
      <alignment vertical="center" wrapText="1"/>
    </xf>
    <xf numFmtId="0" fontId="0" fillId="14" borderId="181" xfId="0" applyFill="1" applyBorder="1" applyAlignment="1">
      <alignment vertical="center" wrapText="1"/>
    </xf>
    <xf numFmtId="0" fontId="0" fillId="14" borderId="183" xfId="0" applyFill="1" applyBorder="1" applyAlignment="1">
      <alignment vertical="center" wrapText="1"/>
    </xf>
    <xf numFmtId="0" fontId="0" fillId="0" borderId="182" xfId="0" applyBorder="1" applyAlignment="1">
      <alignment vertical="center" wrapText="1"/>
    </xf>
    <xf numFmtId="0" fontId="0" fillId="0" borderId="181" xfId="0" applyBorder="1" applyAlignment="1">
      <alignment vertical="center" wrapText="1"/>
    </xf>
    <xf numFmtId="0" fontId="0" fillId="0" borderId="183" xfId="0" applyBorder="1" applyAlignment="1">
      <alignment vertical="center" wrapText="1"/>
    </xf>
    <xf numFmtId="0" fontId="0" fillId="13" borderId="67" xfId="0" applyFill="1" applyBorder="1" applyAlignment="1">
      <alignment horizontal="right"/>
    </xf>
    <xf numFmtId="0" fontId="0" fillId="13" borderId="68" xfId="0" applyFill="1" applyBorder="1" applyAlignment="1">
      <alignment horizontal="right"/>
    </xf>
    <xf numFmtId="0" fontId="0" fillId="13" borderId="75" xfId="0" applyFill="1" applyBorder="1" applyAlignment="1">
      <alignment horizontal="right"/>
    </xf>
    <xf numFmtId="10" fontId="0" fillId="0" borderId="123" xfId="0" applyNumberFormat="1" applyBorder="1" applyAlignment="1">
      <alignment horizontal="center"/>
    </xf>
    <xf numFmtId="10" fontId="0" fillId="0" borderId="119" xfId="0" applyNumberFormat="1" applyBorder="1" applyAlignment="1">
      <alignment horizontal="center"/>
    </xf>
    <xf numFmtId="10" fontId="0" fillId="0" borderId="120" xfId="0" applyNumberFormat="1" applyBorder="1" applyAlignment="1">
      <alignment horizontal="center"/>
    </xf>
    <xf numFmtId="0" fontId="0" fillId="13" borderId="1" xfId="0" applyFill="1" applyBorder="1" applyAlignment="1">
      <alignment horizontal="right"/>
    </xf>
    <xf numFmtId="0" fontId="0" fillId="13" borderId="2" xfId="0" applyFill="1" applyBorder="1" applyAlignment="1">
      <alignment horizontal="right"/>
    </xf>
    <xf numFmtId="0" fontId="0" fillId="13" borderId="82" xfId="0" applyFill="1" applyBorder="1" applyAlignment="1">
      <alignment horizontal="right"/>
    </xf>
    <xf numFmtId="0" fontId="0" fillId="0" borderId="78" xfId="0" applyBorder="1" applyAlignment="1">
      <alignment horizontal="center"/>
    </xf>
    <xf numFmtId="0" fontId="0" fillId="0" borderId="2" xfId="0" applyBorder="1" applyAlignment="1">
      <alignment horizontal="center"/>
    </xf>
    <xf numFmtId="0" fontId="0" fillId="0" borderId="2" xfId="0" applyBorder="1" applyAlignment="1">
      <alignment horizontal="right"/>
    </xf>
    <xf numFmtId="168" fontId="0" fillId="0" borderId="2" xfId="0" applyNumberFormat="1" applyBorder="1" applyAlignment="1">
      <alignment horizontal="left"/>
    </xf>
    <xf numFmtId="168" fontId="0" fillId="0" borderId="4" xfId="0" applyNumberFormat="1" applyBorder="1" applyAlignment="1">
      <alignment horizontal="left"/>
    </xf>
    <xf numFmtId="0" fontId="29" fillId="0" borderId="0" xfId="0" applyFont="1" applyAlignment="1">
      <alignment horizontal="left"/>
    </xf>
    <xf numFmtId="168" fontId="2" fillId="0" borderId="2" xfId="0" applyNumberFormat="1" applyFont="1" applyBorder="1" applyAlignment="1">
      <alignment horizontal="left"/>
    </xf>
    <xf numFmtId="168" fontId="2" fillId="0" borderId="4" xfId="0" applyNumberFormat="1" applyFont="1" applyBorder="1" applyAlignment="1">
      <alignment horizontal="left"/>
    </xf>
    <xf numFmtId="0" fontId="0" fillId="0" borderId="68" xfId="0" applyBorder="1" applyAlignment="1">
      <alignment horizontal="left"/>
    </xf>
    <xf numFmtId="0" fontId="0" fillId="0" borderId="75" xfId="0" applyBorder="1" applyAlignment="1">
      <alignment horizontal="left"/>
    </xf>
    <xf numFmtId="0" fontId="0" fillId="0" borderId="69" xfId="0" applyBorder="1" applyAlignment="1">
      <alignment horizontal="left"/>
    </xf>
    <xf numFmtId="14" fontId="0" fillId="0" borderId="66" xfId="0" applyNumberFormat="1" applyBorder="1" applyAlignment="1">
      <alignment horizontal="left"/>
    </xf>
    <xf numFmtId="0" fontId="0" fillId="0" borderId="66" xfId="0" applyBorder="1" applyAlignment="1">
      <alignment horizontal="left"/>
    </xf>
    <xf numFmtId="0" fontId="0" fillId="0" borderId="76" xfId="0" applyBorder="1" applyAlignment="1">
      <alignment horizontal="left"/>
    </xf>
    <xf numFmtId="0" fontId="0" fillId="0" borderId="71" xfId="0" applyBorder="1" applyAlignment="1">
      <alignment horizontal="left"/>
    </xf>
    <xf numFmtId="0" fontId="39" fillId="13" borderId="70" xfId="0" applyFont="1" applyFill="1" applyBorder="1" applyAlignment="1">
      <alignment horizontal="right"/>
    </xf>
    <xf numFmtId="0" fontId="39" fillId="13" borderId="66" xfId="0" applyFont="1" applyFill="1" applyBorder="1" applyAlignment="1">
      <alignment horizontal="right"/>
    </xf>
    <xf numFmtId="0" fontId="0" fillId="13" borderId="70" xfId="0" applyFill="1" applyBorder="1" applyAlignment="1">
      <alignment horizontal="right"/>
    </xf>
    <xf numFmtId="0" fontId="0" fillId="13" borderId="66" xfId="0" applyFill="1" applyBorder="1" applyAlignment="1">
      <alignment horizontal="right"/>
    </xf>
    <xf numFmtId="0" fontId="29" fillId="0" borderId="0" xfId="0" applyFont="1" applyAlignment="1">
      <alignment horizontal="left" wrapText="1"/>
    </xf>
    <xf numFmtId="164" fontId="0" fillId="0" borderId="2" xfId="0" applyNumberFormat="1" applyBorder="1" applyAlignment="1">
      <alignment horizontal="left"/>
    </xf>
    <xf numFmtId="164" fontId="0" fillId="0" borderId="4" xfId="0" applyNumberFormat="1" applyBorder="1" applyAlignment="1">
      <alignment horizontal="left"/>
    </xf>
    <xf numFmtId="0" fontId="0" fillId="0" borderId="420" xfId="0" applyBorder="1" applyAlignment="1">
      <alignment horizontal="left"/>
    </xf>
    <xf numFmtId="0" fontId="0" fillId="0" borderId="421" xfId="0" applyBorder="1" applyAlignment="1">
      <alignment horizontal="left"/>
    </xf>
    <xf numFmtId="0" fontId="0" fillId="0" borderId="422" xfId="0" applyBorder="1" applyAlignment="1">
      <alignment horizontal="left"/>
    </xf>
    <xf numFmtId="0" fontId="0" fillId="13" borderId="419" xfId="0" applyFill="1" applyBorder="1" applyAlignment="1">
      <alignment horizontal="right"/>
    </xf>
    <xf numFmtId="0" fontId="0" fillId="13" borderId="420" xfId="0" applyFill="1" applyBorder="1" applyAlignment="1">
      <alignment horizontal="right"/>
    </xf>
    <xf numFmtId="0" fontId="0" fillId="13" borderId="421" xfId="0" applyFill="1" applyBorder="1" applyAlignment="1">
      <alignment horizontal="right"/>
    </xf>
    <xf numFmtId="0" fontId="0" fillId="13" borderId="423" xfId="0" applyFill="1" applyBorder="1" applyAlignment="1">
      <alignment horizontal="right"/>
    </xf>
    <xf numFmtId="0" fontId="0" fillId="13" borderId="116" xfId="0" applyFill="1" applyBorder="1" applyAlignment="1">
      <alignment horizontal="right"/>
    </xf>
    <xf numFmtId="0" fontId="0" fillId="13" borderId="72" xfId="0" applyFill="1" applyBorder="1" applyAlignment="1">
      <alignment horizontal="right"/>
    </xf>
    <xf numFmtId="0" fontId="0" fillId="13" borderId="73" xfId="0" applyFill="1" applyBorder="1" applyAlignment="1">
      <alignment horizontal="right"/>
    </xf>
    <xf numFmtId="0" fontId="0" fillId="0" borderId="77" xfId="0" applyBorder="1" applyAlignment="1">
      <alignment horizontal="left" indent="1"/>
    </xf>
    <xf numFmtId="0" fontId="0" fillId="0" borderId="116" xfId="0" applyBorder="1" applyAlignment="1">
      <alignment horizontal="left" indent="1"/>
    </xf>
    <xf numFmtId="0" fontId="0" fillId="0" borderId="116" xfId="0" applyBorder="1" applyAlignment="1">
      <alignment horizontal="right" indent="1"/>
    </xf>
    <xf numFmtId="0" fontId="0" fillId="0" borderId="116" xfId="0" applyBorder="1" applyAlignment="1">
      <alignment horizontal="left"/>
    </xf>
    <xf numFmtId="0" fontId="0" fillId="0" borderId="74" xfId="0" applyBorder="1" applyAlignment="1">
      <alignment horizontal="left"/>
    </xf>
    <xf numFmtId="10" fontId="0" fillId="0" borderId="77" xfId="0" applyNumberFormat="1" applyBorder="1" applyAlignment="1">
      <alignment horizontal="left" indent="1"/>
    </xf>
    <xf numFmtId="10" fontId="0" fillId="0" borderId="116" xfId="0" applyNumberFormat="1" applyBorder="1" applyAlignment="1">
      <alignment horizontal="left" indent="1"/>
    </xf>
    <xf numFmtId="10" fontId="0" fillId="0" borderId="74" xfId="0" applyNumberFormat="1" applyBorder="1" applyAlignment="1">
      <alignment horizontal="left" indent="1"/>
    </xf>
    <xf numFmtId="42" fontId="1" fillId="0" borderId="99" xfId="2" applyNumberFormat="1" applyFont="1" applyBorder="1" applyAlignment="1">
      <alignment horizontal="left"/>
    </xf>
    <xf numFmtId="42" fontId="1" fillId="0" borderId="341" xfId="2" applyNumberFormat="1" applyFont="1" applyBorder="1" applyAlignment="1">
      <alignment horizontal="left"/>
    </xf>
    <xf numFmtId="42" fontId="1" fillId="0" borderId="343" xfId="2" applyNumberFormat="1" applyFont="1" applyBorder="1" applyAlignment="1">
      <alignment horizontal="left"/>
    </xf>
    <xf numFmtId="0" fontId="2" fillId="0" borderId="123" xfId="0" applyFont="1" applyBorder="1" applyAlignment="1">
      <alignment horizontal="center"/>
    </xf>
    <xf numFmtId="0" fontId="2" fillId="0" borderId="342" xfId="0" applyFont="1" applyBorder="1" applyAlignment="1">
      <alignment horizontal="center"/>
    </xf>
    <xf numFmtId="0" fontId="2" fillId="13" borderId="344" xfId="0" applyFont="1" applyFill="1" applyBorder="1" applyAlignment="1">
      <alignment horizontal="left"/>
    </xf>
    <xf numFmtId="0" fontId="2" fillId="13" borderId="98" xfId="0" applyFont="1" applyFill="1" applyBorder="1" applyAlignment="1">
      <alignment horizontal="left"/>
    </xf>
    <xf numFmtId="0" fontId="2" fillId="13" borderId="343" xfId="0" applyFont="1" applyFill="1" applyBorder="1" applyAlignment="1">
      <alignment horizontal="left"/>
    </xf>
    <xf numFmtId="0" fontId="2" fillId="0" borderId="120" xfId="0" applyFont="1" applyBorder="1" applyAlignment="1">
      <alignment horizontal="center"/>
    </xf>
    <xf numFmtId="44" fontId="0" fillId="0" borderId="100" xfId="2" applyFont="1" applyBorder="1" applyAlignment="1">
      <alignment horizontal="left"/>
    </xf>
    <xf numFmtId="44" fontId="0" fillId="0" borderId="6" xfId="2" applyFont="1" applyBorder="1" applyAlignment="1">
      <alignment horizontal="left"/>
    </xf>
    <xf numFmtId="44" fontId="0" fillId="0" borderId="9" xfId="2" applyFont="1" applyBorder="1" applyAlignment="1">
      <alignment horizontal="left"/>
    </xf>
    <xf numFmtId="0" fontId="2" fillId="0" borderId="349" xfId="0" applyFont="1" applyBorder="1" applyAlignment="1">
      <alignment horizontal="center"/>
    </xf>
    <xf numFmtId="0" fontId="2" fillId="0" borderId="119" xfId="0" applyFont="1" applyBorder="1" applyAlignment="1">
      <alignment horizontal="center"/>
    </xf>
    <xf numFmtId="0" fontId="29" fillId="0" borderId="344" xfId="0" applyFont="1" applyBorder="1" applyAlignment="1">
      <alignment horizontal="left"/>
    </xf>
    <xf numFmtId="0" fontId="29" fillId="0" borderId="98" xfId="0" applyFont="1" applyBorder="1" applyAlignment="1">
      <alignment horizontal="left"/>
    </xf>
    <xf numFmtId="0" fontId="29" fillId="0" borderId="341" xfId="0" applyFont="1" applyBorder="1" applyAlignment="1">
      <alignment horizontal="left"/>
    </xf>
    <xf numFmtId="44" fontId="0" fillId="0" borderId="424" xfId="2" applyFont="1" applyBorder="1" applyAlignment="1">
      <alignment horizontal="center"/>
    </xf>
    <xf numFmtId="44" fontId="0" fillId="0" borderId="425" xfId="2" applyFont="1" applyBorder="1" applyAlignment="1">
      <alignment horizontal="center"/>
    </xf>
    <xf numFmtId="0" fontId="2" fillId="13" borderId="347" xfId="0" applyFont="1" applyFill="1" applyBorder="1" applyAlignment="1">
      <alignment horizontal="left"/>
    </xf>
    <xf numFmtId="0" fontId="2" fillId="13" borderId="348" xfId="0" applyFont="1" applyFill="1" applyBorder="1" applyAlignment="1">
      <alignment horizontal="left"/>
    </xf>
    <xf numFmtId="0" fontId="2" fillId="13" borderId="346" xfId="0" applyFont="1" applyFill="1" applyBorder="1" applyAlignment="1">
      <alignment horizontal="left"/>
    </xf>
    <xf numFmtId="42" fontId="2" fillId="13" borderId="345" xfId="2" applyNumberFormat="1" applyFont="1" applyFill="1" applyBorder="1" applyAlignment="1">
      <alignment horizontal="left"/>
    </xf>
    <xf numFmtId="42" fontId="2" fillId="13" borderId="346" xfId="2" applyNumberFormat="1" applyFont="1" applyFill="1" applyBorder="1" applyAlignment="1">
      <alignment horizontal="left"/>
    </xf>
    <xf numFmtId="44" fontId="1" fillId="0" borderId="99" xfId="2" applyFont="1" applyBorder="1" applyAlignment="1">
      <alignment horizontal="left"/>
    </xf>
    <xf numFmtId="44" fontId="1" fillId="0" borderId="341" xfId="2" applyFont="1" applyBorder="1" applyAlignment="1">
      <alignment horizontal="left"/>
    </xf>
    <xf numFmtId="42" fontId="2" fillId="13" borderId="122" xfId="2" applyNumberFormat="1" applyFont="1" applyFill="1" applyBorder="1" applyAlignment="1"/>
    <xf numFmtId="42" fontId="2" fillId="13" borderId="84" xfId="2" applyNumberFormat="1" applyFont="1" applyFill="1" applyBorder="1" applyAlignment="1"/>
    <xf numFmtId="0" fontId="2" fillId="13" borderId="1" xfId="0" applyFont="1" applyFill="1" applyBorder="1"/>
    <xf numFmtId="0" fontId="2" fillId="13" borderId="2" xfId="0" applyFont="1" applyFill="1" applyBorder="1"/>
    <xf numFmtId="0" fontId="2" fillId="13" borderId="121" xfId="0" applyFont="1" applyFill="1" applyBorder="1"/>
    <xf numFmtId="42" fontId="2" fillId="13" borderId="121" xfId="2" applyNumberFormat="1" applyFont="1" applyFill="1" applyBorder="1" applyAlignment="1"/>
    <xf numFmtId="44" fontId="1" fillId="0" borderId="343" xfId="2" applyFont="1" applyBorder="1" applyAlignment="1">
      <alignment horizontal="left"/>
    </xf>
    <xf numFmtId="42" fontId="1" fillId="13" borderId="350" xfId="2" applyNumberFormat="1" applyFont="1" applyFill="1" applyBorder="1" applyAlignment="1">
      <alignment horizontal="left"/>
    </xf>
    <xf numFmtId="42" fontId="1" fillId="13" borderId="351" xfId="2" applyNumberFormat="1" applyFont="1" applyFill="1" applyBorder="1" applyAlignment="1">
      <alignment horizontal="left"/>
    </xf>
    <xf numFmtId="42" fontId="2" fillId="13" borderId="12" xfId="2" applyNumberFormat="1" applyFont="1" applyFill="1" applyBorder="1" applyAlignment="1">
      <alignment horizontal="left"/>
    </xf>
    <xf numFmtId="42" fontId="2" fillId="13" borderId="13" xfId="2" applyNumberFormat="1" applyFont="1" applyFill="1" applyBorder="1" applyAlignment="1">
      <alignment horizontal="left"/>
    </xf>
    <xf numFmtId="164" fontId="55" fillId="56" borderId="362" xfId="0" applyNumberFormat="1" applyFont="1" applyFill="1" applyBorder="1"/>
    <xf numFmtId="164" fontId="55" fillId="56" borderId="364" xfId="0" applyNumberFormat="1" applyFont="1" applyFill="1" applyBorder="1"/>
    <xf numFmtId="14" fontId="9" fillId="51" borderId="326" xfId="0" applyNumberFormat="1" applyFont="1" applyFill="1" applyBorder="1"/>
    <xf numFmtId="0" fontId="58" fillId="40" borderId="332" xfId="0" applyFont="1" applyFill="1" applyBorder="1" applyAlignment="1">
      <alignment horizontal="center"/>
    </xf>
    <xf numFmtId="0" fontId="58" fillId="40" borderId="36" xfId="0" applyFont="1" applyFill="1" applyBorder="1" applyAlignment="1">
      <alignment horizontal="center"/>
    </xf>
    <xf numFmtId="4" fontId="5" fillId="56" borderId="0" xfId="0" applyNumberFormat="1" applyFont="1" applyFill="1" applyAlignment="1">
      <alignment horizontal="center" wrapText="1"/>
    </xf>
    <xf numFmtId="5" fontId="8" fillId="68" borderId="21" xfId="0" applyNumberFormat="1" applyFont="1" applyFill="1" applyBorder="1" applyAlignment="1">
      <alignment horizontal="right"/>
    </xf>
    <xf numFmtId="0" fontId="5" fillId="0" borderId="93" xfId="0" applyFont="1" applyBorder="1" applyAlignment="1">
      <alignment horizontal="left" vertical="center" wrapText="1" indent="1"/>
    </xf>
    <xf numFmtId="164" fontId="55" fillId="56" borderId="220" xfId="0" applyNumberFormat="1" applyFont="1" applyFill="1" applyBorder="1" applyAlignment="1">
      <alignment horizontal="right"/>
    </xf>
    <xf numFmtId="164" fontId="55" fillId="56" borderId="221" xfId="0" applyNumberFormat="1" applyFont="1" applyFill="1" applyBorder="1" applyAlignment="1">
      <alignment horizontal="right"/>
    </xf>
    <xf numFmtId="164" fontId="55" fillId="56" borderId="236" xfId="0" applyNumberFormat="1" applyFont="1" applyFill="1" applyBorder="1" applyAlignment="1">
      <alignment horizontal="right"/>
    </xf>
    <xf numFmtId="164" fontId="55" fillId="56" borderId="238" xfId="0" applyNumberFormat="1" applyFont="1" applyFill="1" applyBorder="1" applyAlignment="1">
      <alignment horizontal="right"/>
    </xf>
    <xf numFmtId="0" fontId="21" fillId="41" borderId="241" xfId="0" applyFont="1" applyFill="1" applyBorder="1" applyAlignment="1">
      <alignment horizontal="left"/>
    </xf>
    <xf numFmtId="44" fontId="8" fillId="0" borderId="368" xfId="2" applyFont="1" applyBorder="1" applyAlignment="1"/>
    <xf numFmtId="44" fontId="8" fillId="0" borderId="369" xfId="2" applyFont="1" applyBorder="1" applyAlignment="1"/>
    <xf numFmtId="2" fontId="10" fillId="41" borderId="273" xfId="0" applyNumberFormat="1" applyFont="1" applyFill="1" applyBorder="1" applyAlignment="1">
      <alignment horizontal="right"/>
    </xf>
    <xf numFmtId="2" fontId="10" fillId="41" borderId="273" xfId="0" applyNumberFormat="1" applyFont="1" applyFill="1" applyBorder="1"/>
    <xf numFmtId="2" fontId="10" fillId="41" borderId="227" xfId="0" applyNumberFormat="1" applyFont="1" applyFill="1" applyBorder="1"/>
    <xf numFmtId="2" fontId="10" fillId="41" borderId="274" xfId="0" applyNumberFormat="1" applyFont="1" applyFill="1" applyBorder="1" applyAlignment="1">
      <alignment horizontal="right"/>
    </xf>
    <xf numFmtId="2" fontId="10" fillId="41" borderId="274" xfId="0" applyNumberFormat="1" applyFont="1" applyFill="1" applyBorder="1"/>
    <xf numFmtId="0" fontId="8" fillId="0" borderId="291" xfId="0" applyFont="1" applyBorder="1" applyAlignment="1">
      <alignment horizontal="right"/>
    </xf>
    <xf numFmtId="0" fontId="8" fillId="0" borderId="292" xfId="0" applyFont="1" applyBorder="1" applyAlignment="1">
      <alignment horizontal="right"/>
    </xf>
    <xf numFmtId="0" fontId="8" fillId="0" borderId="293" xfId="0" applyFont="1" applyBorder="1" applyAlignment="1">
      <alignment horizontal="right"/>
    </xf>
    <xf numFmtId="2" fontId="10" fillId="41" borderId="275" xfId="0" applyNumberFormat="1" applyFont="1" applyFill="1" applyBorder="1" applyAlignment="1">
      <alignment horizontal="right"/>
    </xf>
    <xf numFmtId="2" fontId="10" fillId="41" borderId="275" xfId="0" applyNumberFormat="1" applyFont="1" applyFill="1" applyBorder="1"/>
    <xf numFmtId="165" fontId="8" fillId="0" borderId="297" xfId="7" applyNumberFormat="1" applyFont="1" applyFill="1" applyBorder="1" applyAlignment="1" applyProtection="1"/>
    <xf numFmtId="165" fontId="8" fillId="0" borderId="296" xfId="7" applyNumberFormat="1" applyFont="1" applyFill="1" applyBorder="1" applyAlignment="1" applyProtection="1"/>
    <xf numFmtId="44" fontId="10" fillId="41" borderId="310" xfId="2" applyFont="1" applyFill="1" applyBorder="1" applyAlignment="1"/>
    <xf numFmtId="165" fontId="59" fillId="14" borderId="308" xfId="4" applyNumberFormat="1" applyFont="1" applyFill="1" applyBorder="1" applyAlignment="1">
      <alignment horizontal="left"/>
    </xf>
    <xf numFmtId="165" fontId="59" fillId="14" borderId="293" xfId="4" applyNumberFormat="1" applyFont="1" applyFill="1" applyBorder="1" applyAlignment="1">
      <alignment horizontal="left"/>
    </xf>
    <xf numFmtId="165" fontId="8" fillId="0" borderId="308" xfId="7" applyNumberFormat="1" applyFont="1" applyFill="1" applyBorder="1" applyAlignment="1" applyProtection="1"/>
    <xf numFmtId="165" fontId="8" fillId="0" borderId="293" xfId="7" applyNumberFormat="1" applyFont="1" applyFill="1" applyBorder="1" applyAlignment="1" applyProtection="1"/>
    <xf numFmtId="44" fontId="59" fillId="14" borderId="106" xfId="2" applyFont="1" applyFill="1" applyBorder="1" applyAlignment="1">
      <alignment horizontal="left"/>
    </xf>
    <xf numFmtId="44" fontId="59" fillId="14" borderId="8" xfId="2" applyFont="1" applyFill="1" applyBorder="1" applyAlignment="1">
      <alignment horizontal="left"/>
    </xf>
    <xf numFmtId="44" fontId="8" fillId="0" borderId="297" xfId="2" applyFont="1" applyFill="1" applyBorder="1" applyAlignment="1" applyProtection="1"/>
    <xf numFmtId="165" fontId="59" fillId="14" borderId="260" xfId="4" applyNumberFormat="1" applyFont="1" applyFill="1" applyBorder="1" applyAlignment="1">
      <alignment horizontal="left"/>
    </xf>
    <xf numFmtId="165" fontId="59" fillId="14" borderId="255" xfId="4" applyNumberFormat="1" applyFont="1" applyFill="1" applyBorder="1" applyAlignment="1">
      <alignment horizontal="left"/>
    </xf>
    <xf numFmtId="165" fontId="8" fillId="0" borderId="255" xfId="7" applyNumberFormat="1" applyFont="1" applyFill="1" applyBorder="1" applyAlignment="1" applyProtection="1"/>
    <xf numFmtId="44" fontId="59" fillId="14" borderId="291" xfId="2" applyFont="1" applyFill="1" applyBorder="1" applyAlignment="1">
      <alignment horizontal="left"/>
    </xf>
    <xf numFmtId="44" fontId="59" fillId="14" borderId="293" xfId="2" applyFont="1" applyFill="1" applyBorder="1" applyAlignment="1">
      <alignment horizontal="left"/>
    </xf>
    <xf numFmtId="44" fontId="8" fillId="0" borderId="7" xfId="2" applyFont="1" applyFill="1" applyBorder="1" applyAlignment="1" applyProtection="1"/>
    <xf numFmtId="44" fontId="8" fillId="0" borderId="101" xfId="2" applyFont="1" applyFill="1" applyBorder="1" applyAlignment="1" applyProtection="1"/>
    <xf numFmtId="5" fontId="21" fillId="48" borderId="14" xfId="0" applyNumberFormat="1" applyFont="1" applyFill="1" applyBorder="1"/>
    <xf numFmtId="5" fontId="21" fillId="48" borderId="13" xfId="0" applyNumberFormat="1" applyFont="1" applyFill="1" applyBorder="1"/>
    <xf numFmtId="165" fontId="8" fillId="2" borderId="260" xfId="7" applyNumberFormat="1" applyFont="1" applyFill="1" applyBorder="1" applyAlignment="1" applyProtection="1"/>
    <xf numFmtId="165" fontId="8" fillId="2" borderId="255" xfId="7" applyNumberFormat="1" applyFont="1" applyFill="1" applyBorder="1" applyAlignment="1" applyProtection="1"/>
    <xf numFmtId="44" fontId="59" fillId="14" borderId="258" xfId="2" applyFont="1" applyFill="1" applyBorder="1" applyAlignment="1">
      <alignment horizontal="left"/>
    </xf>
    <xf numFmtId="44" fontId="59" fillId="14" borderId="255" xfId="2" applyFont="1" applyFill="1" applyBorder="1" applyAlignment="1">
      <alignment horizontal="left"/>
    </xf>
    <xf numFmtId="44" fontId="8" fillId="2" borderId="297" xfId="2" applyFont="1" applyFill="1" applyBorder="1" applyAlignment="1" applyProtection="1"/>
    <xf numFmtId="44" fontId="59" fillId="14" borderId="302" xfId="2" applyFont="1" applyFill="1" applyBorder="1" applyAlignment="1">
      <alignment horizontal="left"/>
    </xf>
    <xf numFmtId="44" fontId="59" fillId="14" borderId="304" xfId="2" applyFont="1" applyFill="1" applyBorder="1" applyAlignment="1">
      <alignment horizontal="left"/>
    </xf>
    <xf numFmtId="44" fontId="8" fillId="0" borderId="309" xfId="2" applyFont="1" applyFill="1" applyBorder="1" applyAlignment="1" applyProtection="1"/>
    <xf numFmtId="44" fontId="8" fillId="0" borderId="310" xfId="2" applyFont="1" applyFill="1" applyBorder="1" applyAlignment="1" applyProtection="1"/>
    <xf numFmtId="165" fontId="59" fillId="14" borderId="309" xfId="4" applyNumberFormat="1" applyFont="1" applyFill="1" applyBorder="1" applyAlignment="1">
      <alignment horizontal="left"/>
    </xf>
    <xf numFmtId="165" fontId="59" fillId="14" borderId="304" xfId="4" applyNumberFormat="1" applyFont="1" applyFill="1" applyBorder="1" applyAlignment="1">
      <alignment horizontal="left"/>
    </xf>
    <xf numFmtId="165" fontId="8" fillId="0" borderId="309" xfId="7" applyNumberFormat="1" applyFont="1" applyFill="1" applyBorder="1" applyAlignment="1" applyProtection="1"/>
    <xf numFmtId="165" fontId="8" fillId="0" borderId="304" xfId="7" applyNumberFormat="1" applyFont="1" applyFill="1" applyBorder="1" applyAlignment="1" applyProtection="1"/>
    <xf numFmtId="165" fontId="59" fillId="14" borderId="114" xfId="4" applyNumberFormat="1" applyFont="1" applyFill="1" applyBorder="1" applyAlignment="1">
      <alignment horizontal="left"/>
    </xf>
    <xf numFmtId="165" fontId="59" fillId="14" borderId="115" xfId="4" applyNumberFormat="1" applyFont="1" applyFill="1" applyBorder="1" applyAlignment="1">
      <alignment horizontal="left"/>
    </xf>
    <xf numFmtId="41" fontId="10" fillId="50" borderId="37" xfId="0" applyNumberFormat="1" applyFont="1" applyFill="1" applyBorder="1"/>
    <xf numFmtId="41" fontId="10" fillId="50" borderId="91" xfId="0" applyNumberFormat="1" applyFont="1" applyFill="1" applyBorder="1"/>
    <xf numFmtId="41" fontId="21" fillId="50" borderId="14" xfId="0" applyNumberFormat="1" applyFont="1" applyFill="1" applyBorder="1"/>
    <xf numFmtId="41" fontId="21" fillId="50" borderId="13" xfId="0" applyNumberFormat="1" applyFont="1" applyFill="1" applyBorder="1"/>
    <xf numFmtId="41" fontId="5" fillId="50" borderId="14" xfId="0" applyNumberFormat="1" applyFont="1" applyFill="1" applyBorder="1" applyAlignment="1">
      <alignment horizontal="right"/>
    </xf>
    <xf numFmtId="41" fontId="21" fillId="50" borderId="14" xfId="0" applyNumberFormat="1" applyFont="1" applyFill="1" applyBorder="1" applyAlignment="1">
      <alignment horizontal="right"/>
    </xf>
    <xf numFmtId="43" fontId="85" fillId="50" borderId="12" xfId="0" applyNumberFormat="1" applyFont="1" applyFill="1" applyBorder="1"/>
    <xf numFmtId="43" fontId="85" fillId="50" borderId="13" xfId="0" applyNumberFormat="1" applyFont="1" applyFill="1" applyBorder="1"/>
    <xf numFmtId="41" fontId="21" fillId="50" borderId="12" xfId="0" applyNumberFormat="1" applyFont="1" applyFill="1" applyBorder="1"/>
    <xf numFmtId="165" fontId="8" fillId="0" borderId="307" xfId="7" applyNumberFormat="1" applyFont="1" applyFill="1" applyBorder="1" applyAlignment="1" applyProtection="1"/>
    <xf numFmtId="165" fontId="8" fillId="0" borderId="294" xfId="7" applyNumberFormat="1" applyFont="1" applyFill="1" applyBorder="1" applyAlignment="1" applyProtection="1"/>
    <xf numFmtId="41" fontId="5" fillId="47" borderId="12" xfId="0" applyNumberFormat="1" applyFont="1" applyFill="1" applyBorder="1" applyAlignment="1">
      <alignment horizontal="center"/>
    </xf>
    <xf numFmtId="178" fontId="5" fillId="40" borderId="14" xfId="0" applyNumberFormat="1" applyFont="1" applyFill="1" applyBorder="1"/>
    <xf numFmtId="178" fontId="5" fillId="40" borderId="13" xfId="0" applyNumberFormat="1" applyFont="1" applyFill="1" applyBorder="1"/>
    <xf numFmtId="178" fontId="5" fillId="41" borderId="223" xfId="0" applyNumberFormat="1" applyFont="1" applyFill="1" applyBorder="1" applyAlignment="1">
      <alignment horizontal="right"/>
    </xf>
    <xf numFmtId="178" fontId="5" fillId="41" borderId="217" xfId="0" applyNumberFormat="1" applyFont="1" applyFill="1" applyBorder="1" applyAlignment="1">
      <alignment horizontal="right"/>
    </xf>
    <xf numFmtId="178" fontId="5" fillId="41" borderId="321" xfId="0" applyNumberFormat="1" applyFont="1" applyFill="1" applyBorder="1" applyAlignment="1">
      <alignment horizontal="right"/>
    </xf>
    <xf numFmtId="178" fontId="21" fillId="40" borderId="223" xfId="0" applyNumberFormat="1" applyFont="1" applyFill="1" applyBorder="1" applyAlignment="1">
      <alignment horizontal="right"/>
    </xf>
    <xf numFmtId="178" fontId="21" fillId="40" borderId="217" xfId="0" applyNumberFormat="1" applyFont="1" applyFill="1" applyBorder="1" applyAlignment="1">
      <alignment horizontal="right"/>
    </xf>
    <xf numFmtId="178" fontId="21" fillId="40" borderId="321" xfId="0" applyNumberFormat="1" applyFont="1" applyFill="1" applyBorder="1" applyAlignment="1">
      <alignment horizontal="right"/>
    </xf>
    <xf numFmtId="178" fontId="56" fillId="40" borderId="318" xfId="0" applyNumberFormat="1" applyFont="1" applyFill="1" applyBorder="1" applyAlignment="1">
      <alignment horizontal="right"/>
    </xf>
    <xf numFmtId="0" fontId="8" fillId="0" borderId="319" xfId="0" applyFont="1" applyBorder="1"/>
    <xf numFmtId="178" fontId="56" fillId="41" borderId="223" xfId="0" applyNumberFormat="1" applyFont="1" applyFill="1" applyBorder="1" applyAlignment="1">
      <alignment horizontal="right"/>
    </xf>
    <xf numFmtId="178" fontId="56" fillId="41" borderId="217" xfId="0" applyNumberFormat="1" applyFont="1" applyFill="1" applyBorder="1" applyAlignment="1">
      <alignment horizontal="right"/>
    </xf>
    <xf numFmtId="178" fontId="56" fillId="41" borderId="321" xfId="0" applyNumberFormat="1" applyFont="1" applyFill="1" applyBorder="1" applyAlignment="1">
      <alignment horizontal="right"/>
    </xf>
    <xf numFmtId="178" fontId="56" fillId="40" borderId="223" xfId="0" applyNumberFormat="1" applyFont="1" applyFill="1" applyBorder="1" applyAlignment="1">
      <alignment horizontal="right"/>
    </xf>
    <xf numFmtId="178" fontId="56" fillId="40" borderId="217" xfId="0" applyNumberFormat="1" applyFont="1" applyFill="1" applyBorder="1" applyAlignment="1">
      <alignment horizontal="right"/>
    </xf>
    <xf numFmtId="178" fontId="56" fillId="40" borderId="321" xfId="0" applyNumberFormat="1" applyFont="1" applyFill="1" applyBorder="1" applyAlignment="1">
      <alignment horizontal="right"/>
    </xf>
    <xf numFmtId="0" fontId="21" fillId="40" borderId="318" xfId="0" applyFont="1" applyFill="1" applyBorder="1" applyAlignment="1">
      <alignment horizontal="right"/>
    </xf>
    <xf numFmtId="0" fontId="10" fillId="0" borderId="336" xfId="0" applyFont="1" applyBorder="1" applyAlignment="1">
      <alignment horizontal="right"/>
    </xf>
    <xf numFmtId="0" fontId="10" fillId="0" borderId="217" xfId="0" applyFont="1" applyBorder="1" applyAlignment="1">
      <alignment horizontal="right"/>
    </xf>
    <xf numFmtId="0" fontId="21" fillId="40" borderId="336" xfId="0" applyFont="1" applyFill="1" applyBorder="1" applyAlignment="1">
      <alignment horizontal="right"/>
    </xf>
    <xf numFmtId="0" fontId="21" fillId="40" borderId="217" xfId="0" applyFont="1" applyFill="1" applyBorder="1" applyAlignment="1">
      <alignment horizontal="right"/>
    </xf>
    <xf numFmtId="0" fontId="9" fillId="0" borderId="337" xfId="0" applyFont="1" applyBorder="1" applyAlignment="1">
      <alignment horizontal="right"/>
    </xf>
    <xf numFmtId="0" fontId="9" fillId="0" borderId="322" xfId="0" applyFont="1" applyBorder="1" applyAlignment="1">
      <alignment horizontal="right"/>
    </xf>
    <xf numFmtId="0" fontId="21" fillId="40" borderId="15" xfId="0" applyFont="1" applyFill="1" applyBorder="1" applyAlignment="1">
      <alignment horizontal="right"/>
    </xf>
    <xf numFmtId="0" fontId="21" fillId="40" borderId="25" xfId="0" applyFont="1" applyFill="1" applyBorder="1" applyAlignment="1">
      <alignment horizontal="right"/>
    </xf>
    <xf numFmtId="0" fontId="21" fillId="40" borderId="14" xfId="0" applyFont="1" applyFill="1" applyBorder="1" applyAlignment="1">
      <alignment horizontal="right"/>
    </xf>
    <xf numFmtId="0" fontId="0" fillId="0" borderId="0" xfId="0"/>
    <xf numFmtId="0" fontId="13" fillId="0" borderId="0" xfId="0" applyFont="1"/>
    <xf numFmtId="0" fontId="0" fillId="0" borderId="0" xfId="0" applyAlignment="1">
      <alignment horizontal="left" wrapText="1"/>
    </xf>
    <xf numFmtId="0" fontId="13" fillId="0" borderId="0" xfId="0" applyFont="1" applyAlignment="1">
      <alignment horizontal="left" wrapText="1"/>
    </xf>
    <xf numFmtId="0" fontId="51" fillId="0" borderId="0" xfId="0" applyFont="1" applyAlignment="1">
      <alignment horizontal="left"/>
    </xf>
    <xf numFmtId="0" fontId="13" fillId="0" borderId="0" xfId="0" applyFont="1" applyAlignment="1">
      <alignment horizontal="left"/>
    </xf>
    <xf numFmtId="0" fontId="51" fillId="0" borderId="0" xfId="0" applyFont="1"/>
    <xf numFmtId="0" fontId="13" fillId="0" borderId="0" xfId="0" applyFont="1" applyAlignment="1">
      <alignment wrapText="1"/>
    </xf>
    <xf numFmtId="0" fontId="13" fillId="0" borderId="0" xfId="0" applyFont="1" applyAlignment="1">
      <alignment horizontal="left" vertical="top" wrapText="1"/>
    </xf>
    <xf numFmtId="0" fontId="15" fillId="0" borderId="19" xfId="0" applyFont="1" applyBorder="1" applyAlignment="1">
      <alignment horizontal="center" vertical="center"/>
    </xf>
    <xf numFmtId="0" fontId="15" fillId="0" borderId="21" xfId="0" applyFont="1" applyBorder="1" applyAlignment="1">
      <alignment horizontal="center" vertical="center"/>
    </xf>
    <xf numFmtId="0" fontId="15" fillId="0" borderId="49" xfId="0" applyFont="1" applyBorder="1" applyAlignment="1">
      <alignment horizontal="center" vertical="center"/>
    </xf>
    <xf numFmtId="0" fontId="2" fillId="0" borderId="31" xfId="0" applyFont="1" applyBorder="1" applyAlignment="1">
      <alignment horizontal="left"/>
    </xf>
    <xf numFmtId="0" fontId="15" fillId="0" borderId="19" xfId="0" applyFont="1" applyBorder="1" applyAlignment="1">
      <alignment horizontal="center" vertical="center" wrapText="1"/>
    </xf>
    <xf numFmtId="0" fontId="15" fillId="0" borderId="16" xfId="0" applyFont="1" applyBorder="1" applyAlignment="1">
      <alignment horizontal="center" vertical="center" wrapText="1"/>
    </xf>
    <xf numFmtId="0" fontId="2" fillId="0" borderId="63" xfId="0" applyFont="1" applyBorder="1" applyAlignment="1">
      <alignment horizontal="center" vertical="center"/>
    </xf>
    <xf numFmtId="0" fontId="0" fillId="20" borderId="159" xfId="0" applyFill="1" applyBorder="1" applyAlignment="1">
      <alignment horizontal="center"/>
    </xf>
    <xf numFmtId="0" fontId="0" fillId="20" borderId="160" xfId="0" applyFill="1" applyBorder="1" applyAlignment="1">
      <alignment horizontal="center"/>
    </xf>
    <xf numFmtId="0" fontId="0" fillId="20" borderId="161" xfId="0" applyFill="1" applyBorder="1" applyAlignment="1">
      <alignment horizontal="center"/>
    </xf>
    <xf numFmtId="0" fontId="8" fillId="0" borderId="108" xfId="8" applyFont="1" applyBorder="1" applyAlignment="1">
      <alignment horizontal="center" vertical="center" wrapText="1"/>
    </xf>
    <xf numFmtId="0" fontId="8" fillId="0" borderId="23" xfId="8" applyFont="1" applyBorder="1" applyAlignment="1">
      <alignment horizontal="center" vertical="center" wrapText="1"/>
    </xf>
    <xf numFmtId="0" fontId="8" fillId="0" borderId="112" xfId="8" applyFont="1" applyBorder="1" applyAlignment="1">
      <alignment horizontal="center" vertical="center" wrapText="1"/>
    </xf>
    <xf numFmtId="0" fontId="0" fillId="0" borderId="166" xfId="0" applyBorder="1" applyAlignment="1">
      <alignment horizontal="center" vertical="center" wrapText="1"/>
    </xf>
    <xf numFmtId="0" fontId="0" fillId="0" borderId="10" xfId="0" applyBorder="1" applyAlignment="1">
      <alignment horizontal="center" vertical="center" wrapText="1"/>
    </xf>
    <xf numFmtId="0" fontId="0" fillId="0" borderId="115" xfId="0" applyBorder="1" applyAlignment="1">
      <alignment horizontal="center" vertical="center" wrapText="1"/>
    </xf>
    <xf numFmtId="0" fontId="0" fillId="0" borderId="43" xfId="0" applyBorder="1" applyAlignment="1">
      <alignment horizontal="center" vertical="center" wrapText="1"/>
    </xf>
    <xf numFmtId="0" fontId="0" fillId="0" borderId="63" xfId="0" applyBorder="1" applyAlignment="1">
      <alignment horizontal="center" vertical="center" wrapText="1"/>
    </xf>
    <xf numFmtId="0" fontId="0" fillId="0" borderId="168" xfId="0" applyBorder="1" applyAlignment="1">
      <alignment horizontal="center" vertical="center" wrapText="1"/>
    </xf>
    <xf numFmtId="42" fontId="5" fillId="19" borderId="157" xfId="1" applyNumberFormat="1" applyFont="1" applyFill="1" applyBorder="1" applyAlignment="1">
      <alignment horizontal="center" vertical="center" wrapText="1"/>
    </xf>
    <xf numFmtId="42" fontId="5" fillId="19" borderId="22" xfId="1" applyNumberFormat="1" applyFont="1" applyFill="1" applyBorder="1" applyAlignment="1">
      <alignment horizontal="center" vertical="center" wrapText="1"/>
    </xf>
    <xf numFmtId="42" fontId="5" fillId="19" borderId="110" xfId="1" applyNumberFormat="1" applyFont="1" applyFill="1" applyBorder="1" applyAlignment="1">
      <alignment horizontal="center" vertical="center" wrapText="1"/>
    </xf>
    <xf numFmtId="42" fontId="5" fillId="19" borderId="113" xfId="1" applyNumberFormat="1" applyFont="1" applyFill="1" applyBorder="1" applyAlignment="1">
      <alignment horizontal="center" vertical="center" wrapText="1"/>
    </xf>
    <xf numFmtId="0" fontId="8" fillId="0" borderId="107" xfId="8" applyFont="1" applyBorder="1" applyAlignment="1">
      <alignment horizontal="center" vertical="center" wrapText="1"/>
    </xf>
    <xf numFmtId="0" fontId="8" fillId="0" borderId="103" xfId="8" applyFont="1" applyBorder="1" applyAlignment="1">
      <alignment horizontal="center" vertical="center" wrapText="1"/>
    </xf>
    <xf numFmtId="0" fontId="8" fillId="0" borderId="111" xfId="8" applyFont="1" applyBorder="1" applyAlignment="1">
      <alignment horizontal="center" vertical="center" wrapText="1"/>
    </xf>
    <xf numFmtId="0" fontId="8" fillId="0" borderId="154" xfId="8" applyFont="1" applyBorder="1" applyAlignment="1">
      <alignment horizontal="center" vertical="center" wrapText="1"/>
    </xf>
    <xf numFmtId="0" fontId="8" fillId="0" borderId="63" xfId="8" applyFont="1" applyBorder="1" applyAlignment="1">
      <alignment horizontal="center" vertical="center" wrapText="1"/>
    </xf>
    <xf numFmtId="0" fontId="0" fillId="0" borderId="32" xfId="0" applyBorder="1" applyAlignment="1">
      <alignment horizontal="left"/>
    </xf>
    <xf numFmtId="0" fontId="0" fillId="0" borderId="31" xfId="0" applyBorder="1" applyAlignment="1">
      <alignment horizontal="left"/>
    </xf>
    <xf numFmtId="0" fontId="0" fillId="0" borderId="165" xfId="0" applyBorder="1" applyAlignment="1">
      <alignment horizontal="left"/>
    </xf>
    <xf numFmtId="0" fontId="0" fillId="20" borderId="35" xfId="0" applyFill="1" applyBorder="1" applyAlignment="1">
      <alignment horizontal="left"/>
    </xf>
    <xf numFmtId="0" fontId="0" fillId="20" borderId="30" xfId="0" applyFill="1" applyBorder="1" applyAlignment="1">
      <alignment horizontal="left"/>
    </xf>
    <xf numFmtId="0" fontId="0" fillId="20" borderId="162" xfId="0" applyFill="1" applyBorder="1" applyAlignment="1">
      <alignment horizontal="left"/>
    </xf>
    <xf numFmtId="0" fontId="0" fillId="20" borderId="48" xfId="0" applyFill="1" applyBorder="1"/>
    <xf numFmtId="0" fontId="0" fillId="20" borderId="33" xfId="0" applyFill="1" applyBorder="1"/>
    <xf numFmtId="0" fontId="0" fillId="19" borderId="163" xfId="0" applyFill="1" applyBorder="1"/>
    <xf numFmtId="0" fontId="0" fillId="19" borderId="105" xfId="0" applyFill="1" applyBorder="1"/>
    <xf numFmtId="0" fontId="0" fillId="19" borderId="46" xfId="0" applyFill="1" applyBorder="1"/>
    <xf numFmtId="0" fontId="0" fillId="19" borderId="101" xfId="0" applyFill="1" applyBorder="1"/>
    <xf numFmtId="0" fontId="0" fillId="0" borderId="104" xfId="0" applyBorder="1" applyAlignment="1">
      <alignment horizontal="left"/>
    </xf>
    <xf numFmtId="0" fontId="0" fillId="0" borderId="26" xfId="0" applyBorder="1" applyAlignment="1">
      <alignment horizontal="left"/>
    </xf>
    <xf numFmtId="0" fontId="0" fillId="0" borderId="164" xfId="0" applyBorder="1" applyAlignment="1">
      <alignment horizontal="left"/>
    </xf>
    <xf numFmtId="0" fontId="0" fillId="0" borderId="106" xfId="0" applyBorder="1" applyAlignment="1">
      <alignment horizontal="left"/>
    </xf>
    <xf numFmtId="0" fontId="0" fillId="0" borderId="45" xfId="0" applyBorder="1" applyAlignment="1">
      <alignment horizontal="left"/>
    </xf>
    <xf numFmtId="0" fontId="44" fillId="0" borderId="114" xfId="0" applyFont="1" applyBorder="1" applyAlignment="1">
      <alignment vertical="center" wrapText="1"/>
    </xf>
    <xf numFmtId="0" fontId="44" fillId="0" borderId="10" xfId="0" applyFont="1" applyBorder="1" applyAlignment="1">
      <alignment vertical="center" wrapText="1"/>
    </xf>
    <xf numFmtId="0" fontId="44" fillId="0" borderId="167" xfId="0" applyFont="1" applyBorder="1" applyAlignment="1">
      <alignment vertical="center" wrapText="1"/>
    </xf>
    <xf numFmtId="0" fontId="44" fillId="0" borderId="169" xfId="0" applyFont="1" applyBorder="1" applyAlignment="1">
      <alignment vertical="center" wrapText="1"/>
    </xf>
    <xf numFmtId="0" fontId="44" fillId="0" borderId="63" xfId="0" applyFont="1" applyBorder="1" applyAlignment="1">
      <alignment vertical="center" wrapText="1"/>
    </xf>
    <xf numFmtId="0" fontId="44" fillId="0" borderId="44" xfId="0" applyFont="1" applyBorder="1" applyAlignment="1">
      <alignment vertical="center" wrapText="1"/>
    </xf>
    <xf numFmtId="0" fontId="44" fillId="0" borderId="104" xfId="0" applyFont="1" applyBorder="1" applyAlignment="1">
      <alignment vertical="center" wrapText="1"/>
    </xf>
    <xf numFmtId="0" fontId="44" fillId="0" borderId="26" xfId="0" applyFont="1" applyBorder="1" applyAlignment="1">
      <alignment vertical="center" wrapText="1"/>
    </xf>
    <xf numFmtId="0" fontId="44" fillId="0" borderId="164" xfId="0" applyFont="1" applyBorder="1" applyAlignment="1">
      <alignment vertical="center" wrapText="1"/>
    </xf>
    <xf numFmtId="0" fontId="44" fillId="0" borderId="155" xfId="0" applyFont="1" applyBorder="1" applyAlignment="1">
      <alignment vertical="center" wrapText="1"/>
    </xf>
    <xf numFmtId="0" fontId="44" fillId="0" borderId="6" xfId="0" applyFont="1" applyBorder="1" applyAlignment="1">
      <alignment vertical="center" wrapText="1"/>
    </xf>
    <xf numFmtId="0" fontId="44" fillId="0" borderId="127" xfId="0" applyFont="1" applyBorder="1" applyAlignment="1">
      <alignment vertical="center" wrapText="1"/>
    </xf>
    <xf numFmtId="0" fontId="0" fillId="0" borderId="163" xfId="0" applyBorder="1" applyAlignment="1">
      <alignment horizontal="center" vertical="center" wrapText="1"/>
    </xf>
    <xf numFmtId="0" fontId="0" fillId="0" borderId="26" xfId="0" applyBorder="1" applyAlignment="1">
      <alignment horizontal="center" vertical="center" wrapText="1"/>
    </xf>
    <xf numFmtId="0" fontId="0" fillId="0" borderId="105" xfId="0" applyBorder="1" applyAlignment="1">
      <alignment horizontal="center" vertical="center" wrapText="1"/>
    </xf>
    <xf numFmtId="0" fontId="0" fillId="0" borderId="153" xfId="0" applyBorder="1" applyAlignment="1">
      <alignment horizontal="center" vertical="center" wrapText="1"/>
    </xf>
    <xf numFmtId="0" fontId="0" fillId="0" borderId="6" xfId="0" applyBorder="1" applyAlignment="1">
      <alignment horizontal="center" vertical="center" wrapText="1"/>
    </xf>
    <xf numFmtId="0" fontId="0" fillId="0" borderId="156" xfId="0" applyBorder="1" applyAlignment="1">
      <alignment horizontal="center" vertical="center" wrapText="1"/>
    </xf>
    <xf numFmtId="0" fontId="0" fillId="19" borderId="94" xfId="0" applyFill="1" applyBorder="1"/>
    <xf numFmtId="0" fontId="0" fillId="19" borderId="102" xfId="0" applyFill="1" applyBorder="1"/>
    <xf numFmtId="0" fontId="5" fillId="20" borderId="12" xfId="8" applyFont="1" applyFill="1" applyBorder="1" applyAlignment="1">
      <alignment horizontal="center" wrapText="1"/>
    </xf>
    <xf numFmtId="0" fontId="5" fillId="20" borderId="13" xfId="8" applyFont="1" applyFill="1" applyBorder="1" applyAlignment="1">
      <alignment horizontal="center" wrapText="1"/>
    </xf>
    <xf numFmtId="0" fontId="5" fillId="20" borderId="14" xfId="8" applyFont="1" applyFill="1" applyBorder="1" applyAlignment="1">
      <alignment horizontal="center" wrapText="1"/>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6" xfId="0" applyFont="1" applyBorder="1" applyAlignment="1">
      <alignment horizontal="center" vertical="center" wrapText="1"/>
    </xf>
    <xf numFmtId="1" fontId="8" fillId="0" borderId="20" xfId="8" applyNumberFormat="1" applyFont="1" applyBorder="1" applyAlignment="1">
      <alignment horizontal="center" vertical="center" wrapText="1"/>
    </xf>
    <xf numFmtId="1" fontId="8" fillId="0" borderId="23" xfId="8" applyNumberFormat="1" applyFont="1" applyBorder="1" applyAlignment="1">
      <alignment horizontal="center" vertical="center" wrapText="1"/>
    </xf>
    <xf numFmtId="1" fontId="8" fillId="0" borderId="17" xfId="8" applyNumberFormat="1" applyFont="1" applyBorder="1" applyAlignment="1">
      <alignment horizontal="center" vertical="center" wrapText="1"/>
    </xf>
    <xf numFmtId="0" fontId="8" fillId="0" borderId="20" xfId="8" applyFont="1" applyBorder="1" applyAlignment="1">
      <alignment horizontal="center" vertical="center" wrapText="1"/>
    </xf>
    <xf numFmtId="0" fontId="8" fillId="0" borderId="17" xfId="8" applyFont="1" applyBorder="1" applyAlignment="1">
      <alignment horizontal="center" vertical="center" wrapText="1"/>
    </xf>
    <xf numFmtId="10" fontId="5" fillId="19" borderId="19" xfId="8" applyNumberFormat="1" applyFont="1" applyFill="1" applyBorder="1" applyAlignment="1">
      <alignment horizontal="center" vertical="center" wrapText="1"/>
    </xf>
    <xf numFmtId="10" fontId="5" fillId="19" borderId="22" xfId="8" applyNumberFormat="1" applyFont="1" applyFill="1" applyBorder="1" applyAlignment="1">
      <alignment horizontal="center" vertical="center" wrapText="1"/>
    </xf>
    <xf numFmtId="10" fontId="5" fillId="19" borderId="15" xfId="8" applyNumberFormat="1" applyFont="1" applyFill="1" applyBorder="1" applyAlignment="1">
      <alignment horizontal="center" vertical="center" wrapText="1"/>
    </xf>
    <xf numFmtId="0" fontId="5" fillId="0" borderId="12" xfId="8" applyFont="1" applyBorder="1" applyAlignment="1">
      <alignment horizontal="center" wrapText="1"/>
    </xf>
    <xf numFmtId="0" fontId="5" fillId="0" borderId="14" xfId="8" applyFont="1" applyBorder="1" applyAlignment="1">
      <alignment horizontal="center" wrapText="1"/>
    </xf>
    <xf numFmtId="0" fontId="5" fillId="0" borderId="13" xfId="8" applyFont="1" applyBorder="1" applyAlignment="1">
      <alignment horizontal="center" wrapText="1"/>
    </xf>
    <xf numFmtId="0" fontId="43" fillId="0" borderId="22" xfId="0" applyFont="1" applyBorder="1" applyAlignment="1">
      <alignment horizontal="center" vertical="center" wrapText="1"/>
    </xf>
    <xf numFmtId="0" fontId="43" fillId="0" borderId="0" xfId="0" applyFont="1" applyAlignment="1">
      <alignment horizontal="center" vertical="center" wrapText="1"/>
    </xf>
    <xf numFmtId="0" fontId="43" fillId="0" borderId="24" xfId="0" applyFont="1" applyBorder="1" applyAlignment="1">
      <alignment horizontal="center" vertical="center" wrapText="1"/>
    </xf>
    <xf numFmtId="0" fontId="0" fillId="20" borderId="37" xfId="0" applyFill="1" applyBorder="1" applyAlignment="1">
      <alignment horizontal="center" vertical="center"/>
    </xf>
    <xf numFmtId="0" fontId="0" fillId="20" borderId="47" xfId="0" applyFill="1" applyBorder="1" applyAlignment="1">
      <alignment horizontal="center" vertical="center"/>
    </xf>
    <xf numFmtId="0" fontId="0" fillId="20" borderId="91" xfId="0" applyFill="1" applyBorder="1" applyAlignment="1">
      <alignment horizontal="center" vertical="center"/>
    </xf>
    <xf numFmtId="1" fontId="8" fillId="0" borderId="0" xfId="8" applyNumberFormat="1" applyFont="1" applyAlignment="1">
      <alignment horizontal="center" vertical="center" wrapText="1"/>
    </xf>
    <xf numFmtId="0" fontId="9" fillId="0" borderId="157"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15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8" xfId="0" applyFont="1" applyBorder="1" applyAlignment="1">
      <alignment horizontal="center" vertical="center" wrapText="1"/>
    </xf>
    <xf numFmtId="0" fontId="8" fillId="0" borderId="41" xfId="8" applyFont="1" applyBorder="1" applyAlignment="1">
      <alignment horizontal="center" vertical="center" wrapText="1"/>
    </xf>
    <xf numFmtId="0" fontId="8" fillId="0" borderId="43" xfId="8" applyFont="1" applyBorder="1" applyAlignment="1">
      <alignment horizontal="center" vertical="center" wrapText="1"/>
    </xf>
    <xf numFmtId="10" fontId="5" fillId="19" borderId="109" xfId="3" applyNumberFormat="1" applyFont="1" applyFill="1" applyBorder="1" applyAlignment="1">
      <alignment horizontal="center" vertical="center" wrapText="1"/>
    </xf>
    <xf numFmtId="10" fontId="5" fillId="19" borderId="110" xfId="3" applyNumberFormat="1" applyFont="1" applyFill="1" applyBorder="1" applyAlignment="1">
      <alignment horizontal="center" vertical="center" wrapText="1"/>
    </xf>
    <xf numFmtId="10" fontId="5" fillId="19" borderId="113" xfId="3" applyNumberFormat="1" applyFont="1" applyFill="1" applyBorder="1" applyAlignment="1">
      <alignment horizontal="center" vertical="center" wrapText="1"/>
    </xf>
    <xf numFmtId="0" fontId="9" fillId="0" borderId="108" xfId="0" applyFont="1" applyBorder="1" applyAlignment="1">
      <alignment horizontal="center" vertical="center" wrapText="1"/>
    </xf>
    <xf numFmtId="0" fontId="9" fillId="0" borderId="17" xfId="0" applyFont="1" applyBorder="1" applyAlignment="1">
      <alignment horizontal="center" vertical="center" wrapText="1"/>
    </xf>
    <xf numFmtId="10" fontId="2" fillId="19" borderId="108" xfId="0" applyNumberFormat="1" applyFont="1" applyFill="1" applyBorder="1" applyAlignment="1">
      <alignment horizontal="center" vertical="center"/>
    </xf>
    <xf numFmtId="10" fontId="2" fillId="19" borderId="17" xfId="0" applyNumberFormat="1" applyFont="1" applyFill="1" applyBorder="1" applyAlignment="1">
      <alignment horizontal="center" vertical="center"/>
    </xf>
    <xf numFmtId="0" fontId="8" fillId="0" borderId="37" xfId="8" applyFont="1" applyBorder="1" applyAlignment="1">
      <alignment horizontal="center" vertical="center" wrapText="1"/>
    </xf>
    <xf numFmtId="0" fontId="8" fillId="0" borderId="47" xfId="8" applyFont="1" applyBorder="1" applyAlignment="1">
      <alignment horizontal="center" vertical="center" wrapText="1"/>
    </xf>
    <xf numFmtId="0" fontId="78" fillId="43" borderId="46" xfId="0" applyFont="1" applyFill="1" applyBorder="1" applyAlignment="1">
      <alignment horizontal="center" vertical="center"/>
    </xf>
    <xf numFmtId="0" fontId="78" fillId="43" borderId="45" xfId="0" applyFont="1" applyFill="1" applyBorder="1" applyAlignment="1">
      <alignment horizontal="center" vertical="center"/>
    </xf>
    <xf numFmtId="0" fontId="78" fillId="43" borderId="43" xfId="0" applyFont="1" applyFill="1" applyBorder="1" applyAlignment="1">
      <alignment horizontal="center" vertical="center"/>
    </xf>
    <xf numFmtId="0" fontId="78" fillId="43" borderId="63" xfId="0" applyFont="1" applyFill="1" applyBorder="1" applyAlignment="1">
      <alignment horizontal="center" vertical="center"/>
    </xf>
    <xf numFmtId="0" fontId="79" fillId="4" borderId="104" xfId="0" applyFont="1" applyFill="1" applyBorder="1" applyAlignment="1">
      <alignment horizontal="center" vertical="center" wrapText="1"/>
    </xf>
    <xf numFmtId="0" fontId="79" fillId="4" borderId="26" xfId="0" applyFont="1" applyFill="1" applyBorder="1" applyAlignment="1">
      <alignment horizontal="center" vertical="center"/>
    </xf>
    <xf numFmtId="0" fontId="79" fillId="4" borderId="106" xfId="0" applyFont="1" applyFill="1" applyBorder="1" applyAlignment="1">
      <alignment horizontal="center" vertical="center"/>
    </xf>
    <xf numFmtId="0" fontId="79" fillId="4" borderId="0" xfId="0" applyFont="1" applyFill="1" applyAlignment="1">
      <alignment horizontal="center" vertical="center"/>
    </xf>
    <xf numFmtId="0" fontId="79" fillId="4" borderId="32" xfId="0" applyFont="1" applyFill="1" applyBorder="1" applyAlignment="1">
      <alignment horizontal="center" vertical="center"/>
    </xf>
    <xf numFmtId="0" fontId="79" fillId="4" borderId="31" xfId="0" applyFont="1" applyFill="1" applyBorder="1" applyAlignment="1">
      <alignment horizontal="center" vertical="center"/>
    </xf>
    <xf numFmtId="0" fontId="71" fillId="0" borderId="372" xfId="0" applyFont="1" applyBorder="1" applyAlignment="1">
      <alignment horizontal="left" vertical="center" wrapText="1" indent="1"/>
    </xf>
    <xf numFmtId="0" fontId="71" fillId="0" borderId="93" xfId="0" applyFont="1" applyBorder="1" applyAlignment="1">
      <alignment horizontal="left" vertical="center" wrapText="1" indent="1"/>
    </xf>
    <xf numFmtId="0" fontId="71" fillId="0" borderId="373" xfId="0" applyFont="1" applyBorder="1" applyAlignment="1">
      <alignment horizontal="left" vertical="center" wrapText="1" indent="1"/>
    </xf>
    <xf numFmtId="0" fontId="69" fillId="41" borderId="375" xfId="0" applyFont="1" applyFill="1" applyBorder="1"/>
    <xf numFmtId="0" fontId="69" fillId="0" borderId="218" xfId="0" applyFont="1" applyBorder="1"/>
    <xf numFmtId="0" fontId="69" fillId="41" borderId="219" xfId="0" applyFont="1" applyFill="1" applyBorder="1"/>
    <xf numFmtId="0" fontId="69" fillId="0" borderId="216" xfId="0" applyFont="1" applyBorder="1"/>
    <xf numFmtId="0" fontId="78" fillId="41" borderId="41" xfId="0" applyFont="1" applyFill="1" applyBorder="1" applyAlignment="1">
      <alignment horizontal="left"/>
    </xf>
    <xf numFmtId="0" fontId="78" fillId="41" borderId="214" xfId="0" applyFont="1" applyFill="1" applyBorder="1" applyAlignment="1">
      <alignment horizontal="left"/>
    </xf>
    <xf numFmtId="0" fontId="78" fillId="41" borderId="94" xfId="0" applyFont="1" applyFill="1" applyBorder="1" applyAlignment="1">
      <alignment horizontal="left"/>
    </xf>
    <xf numFmtId="0" fontId="78" fillId="41" borderId="102" xfId="0" applyFont="1" applyFill="1" applyBorder="1" applyAlignment="1">
      <alignment horizontal="left"/>
    </xf>
    <xf numFmtId="0" fontId="78" fillId="41" borderId="46" xfId="0" applyFont="1" applyFill="1" applyBorder="1" applyAlignment="1">
      <alignment horizontal="left"/>
    </xf>
    <xf numFmtId="0" fontId="78" fillId="41" borderId="0" xfId="0" applyFont="1" applyFill="1" applyAlignment="1">
      <alignment horizontal="left"/>
    </xf>
    <xf numFmtId="0" fontId="78" fillId="41" borderId="31" xfId="0" applyFont="1" applyFill="1" applyBorder="1" applyAlignment="1">
      <alignment horizontal="left"/>
    </xf>
    <xf numFmtId="0" fontId="78" fillId="41" borderId="64" xfId="0" applyFont="1" applyFill="1" applyBorder="1" applyAlignment="1">
      <alignment horizontal="left"/>
    </xf>
    <xf numFmtId="0" fontId="73" fillId="38" borderId="64" xfId="0" applyFont="1" applyFill="1" applyBorder="1" applyAlignment="1">
      <alignment horizontal="center"/>
    </xf>
    <xf numFmtId="0" fontId="69" fillId="0" borderId="64" xfId="0" applyFont="1" applyBorder="1"/>
    <xf numFmtId="0" fontId="69" fillId="0" borderId="214" xfId="0" applyFont="1" applyBorder="1"/>
    <xf numFmtId="0" fontId="71" fillId="0" borderId="372" xfId="0" applyFont="1" applyBorder="1" applyAlignment="1">
      <alignment vertical="center" wrapText="1" indent="1"/>
    </xf>
    <xf numFmtId="0" fontId="71" fillId="0" borderId="93" xfId="0" applyFont="1" applyBorder="1" applyAlignment="1">
      <alignment vertical="center" wrapText="1" indent="1"/>
    </xf>
    <xf numFmtId="0" fontId="71" fillId="0" borderId="373" xfId="0" applyFont="1" applyBorder="1" applyAlignment="1">
      <alignment vertical="center" wrapText="1" indent="1"/>
    </xf>
    <xf numFmtId="0" fontId="74" fillId="40" borderId="374" xfId="0" applyFont="1" applyFill="1" applyBorder="1" applyAlignment="1">
      <alignment horizontal="center"/>
    </xf>
    <xf numFmtId="0" fontId="74" fillId="40" borderId="264" xfId="0" applyFont="1" applyFill="1" applyBorder="1" applyAlignment="1">
      <alignment horizontal="center"/>
    </xf>
    <xf numFmtId="0" fontId="74" fillId="40" borderId="94" xfId="0" applyFont="1" applyFill="1" applyBorder="1" applyAlignment="1">
      <alignment horizontal="center"/>
    </xf>
    <xf numFmtId="0" fontId="74" fillId="40" borderId="102" xfId="0" applyFont="1" applyFill="1" applyBorder="1" applyAlignment="1">
      <alignment horizontal="center"/>
    </xf>
    <xf numFmtId="0" fontId="69" fillId="41" borderId="43" xfId="0" applyFont="1" applyFill="1" applyBorder="1"/>
    <xf numFmtId="0" fontId="69" fillId="0" borderId="352" xfId="0" applyFont="1" applyBorder="1"/>
    <xf numFmtId="0" fontId="32" fillId="14" borderId="12" xfId="0" applyFont="1" applyFill="1" applyBorder="1" applyAlignment="1">
      <alignment horizontal="center"/>
    </xf>
    <xf numFmtId="0" fontId="32" fillId="14" borderId="14" xfId="0" applyFont="1" applyFill="1" applyBorder="1" applyAlignment="1">
      <alignment horizontal="center"/>
    </xf>
    <xf numFmtId="0" fontId="32" fillId="14" borderId="13" xfId="0" applyFont="1" applyFill="1" applyBorder="1" applyAlignment="1">
      <alignment horizontal="center"/>
    </xf>
    <xf numFmtId="0" fontId="36" fillId="17" borderId="41" xfId="0" applyFont="1" applyFill="1" applyBorder="1" applyAlignment="1">
      <alignment horizontal="left"/>
    </xf>
    <xf numFmtId="0" fontId="36" fillId="17" borderId="64" xfId="0" applyFont="1" applyFill="1" applyBorder="1" applyAlignment="1">
      <alignment horizontal="left"/>
    </xf>
    <xf numFmtId="0" fontId="36" fillId="17" borderId="42" xfId="0" applyFont="1" applyFill="1" applyBorder="1" applyAlignment="1">
      <alignment horizontal="left"/>
    </xf>
    <xf numFmtId="0" fontId="31" fillId="17" borderId="46" xfId="0" applyFont="1" applyFill="1" applyBorder="1" applyAlignment="1">
      <alignment horizontal="left" vertical="top" wrapText="1"/>
    </xf>
    <xf numFmtId="0" fontId="31" fillId="17" borderId="0" xfId="0" applyFont="1" applyFill="1" applyAlignment="1">
      <alignment horizontal="left" vertical="top" wrapText="1"/>
    </xf>
    <xf numFmtId="0" fontId="31" fillId="17" borderId="45" xfId="0" applyFont="1" applyFill="1" applyBorder="1" applyAlignment="1">
      <alignment horizontal="left" vertical="top" wrapText="1"/>
    </xf>
    <xf numFmtId="0" fontId="31" fillId="17" borderId="43" xfId="0" applyFont="1" applyFill="1" applyBorder="1" applyAlignment="1">
      <alignment horizontal="left" vertical="top" wrapText="1"/>
    </xf>
    <xf numFmtId="0" fontId="31" fillId="17" borderId="63" xfId="0" applyFont="1" applyFill="1" applyBorder="1" applyAlignment="1">
      <alignment horizontal="left" vertical="top" wrapText="1"/>
    </xf>
    <xf numFmtId="0" fontId="31" fillId="17" borderId="44" xfId="0" applyFont="1" applyFill="1" applyBorder="1" applyAlignment="1">
      <alignment horizontal="left" vertical="top" wrapText="1"/>
    </xf>
    <xf numFmtId="0" fontId="36" fillId="17" borderId="19" xfId="0" applyFont="1" applyFill="1" applyBorder="1"/>
    <xf numFmtId="0" fontId="36" fillId="17" borderId="21" xfId="0" applyFont="1" applyFill="1" applyBorder="1"/>
    <xf numFmtId="0" fontId="36" fillId="17" borderId="16" xfId="0" applyFont="1" applyFill="1" applyBorder="1"/>
    <xf numFmtId="0" fontId="38" fillId="14" borderId="0" xfId="0" applyFont="1" applyFill="1" applyAlignment="1">
      <alignment horizontal="left" vertical="top"/>
    </xf>
    <xf numFmtId="0" fontId="48" fillId="14" borderId="64" xfId="0" applyFont="1" applyFill="1" applyBorder="1" applyAlignment="1">
      <alignment horizontal="left" wrapText="1"/>
    </xf>
    <xf numFmtId="0" fontId="41" fillId="0" borderId="63" xfId="0" applyFont="1" applyBorder="1" applyAlignment="1">
      <alignment horizontal="left" vertical="top"/>
    </xf>
    <xf numFmtId="0" fontId="41" fillId="0" borderId="0" xfId="0" applyFont="1" applyAlignment="1">
      <alignment horizontal="left" vertical="top"/>
    </xf>
    <xf numFmtId="0" fontId="26" fillId="14" borderId="64" xfId="0" applyFont="1" applyFill="1" applyBorder="1" applyAlignment="1">
      <alignment horizontal="left"/>
    </xf>
    <xf numFmtId="0" fontId="31" fillId="17" borderId="22" xfId="0" applyFont="1" applyFill="1" applyBorder="1" applyAlignment="1">
      <alignment horizontal="left" wrapText="1"/>
    </xf>
    <xf numFmtId="0" fontId="31" fillId="17" borderId="0" xfId="0" applyFont="1" applyFill="1" applyAlignment="1">
      <alignment horizontal="left" wrapText="1"/>
    </xf>
    <xf numFmtId="0" fontId="31" fillId="17" borderId="24" xfId="0" applyFont="1" applyFill="1" applyBorder="1" applyAlignment="1">
      <alignment horizontal="left" wrapText="1"/>
    </xf>
    <xf numFmtId="0" fontId="31" fillId="17" borderId="15" xfId="0" applyFont="1" applyFill="1" applyBorder="1" applyAlignment="1">
      <alignment horizontal="left" wrapText="1"/>
    </xf>
    <xf numFmtId="0" fontId="31" fillId="17" borderId="25" xfId="0" applyFont="1" applyFill="1" applyBorder="1" applyAlignment="1">
      <alignment horizontal="left" wrapText="1"/>
    </xf>
    <xf numFmtId="0" fontId="31" fillId="17" borderId="18" xfId="0" applyFont="1" applyFill="1" applyBorder="1" applyAlignment="1">
      <alignment horizontal="left" wrapText="1"/>
    </xf>
    <xf numFmtId="0" fontId="38" fillId="14" borderId="21" xfId="0" applyFont="1" applyFill="1" applyBorder="1" applyAlignment="1">
      <alignment horizontal="left"/>
    </xf>
    <xf numFmtId="0" fontId="26" fillId="14" borderId="31" xfId="0" applyFont="1" applyFill="1" applyBorder="1" applyAlignment="1">
      <alignment horizontal="left"/>
    </xf>
    <xf numFmtId="0" fontId="25" fillId="5" borderId="43" xfId="0" applyFont="1" applyFill="1" applyBorder="1" applyAlignment="1">
      <alignment horizontal="center"/>
    </xf>
    <xf numFmtId="0" fontId="25" fillId="5" borderId="63" xfId="0" applyFont="1" applyFill="1" applyBorder="1" applyAlignment="1">
      <alignment horizontal="center"/>
    </xf>
    <xf numFmtId="0" fontId="25" fillId="5" borderId="44" xfId="0" applyFont="1" applyFill="1" applyBorder="1" applyAlignment="1">
      <alignment horizontal="center"/>
    </xf>
    <xf numFmtId="0" fontId="25" fillId="5" borderId="22" xfId="0" applyFont="1" applyFill="1" applyBorder="1"/>
    <xf numFmtId="0" fontId="25" fillId="5" borderId="45" xfId="0" applyFont="1" applyFill="1" applyBorder="1"/>
    <xf numFmtId="0" fontId="8" fillId="5" borderId="22" xfId="0" applyFont="1" applyFill="1" applyBorder="1"/>
    <xf numFmtId="0" fontId="8" fillId="5" borderId="45" xfId="0" applyFont="1" applyFill="1" applyBorder="1"/>
    <xf numFmtId="0" fontId="8" fillId="5" borderId="15" xfId="0" applyFont="1" applyFill="1" applyBorder="1"/>
    <xf numFmtId="0" fontId="8" fillId="5" borderId="50" xfId="0" applyFont="1" applyFill="1" applyBorder="1"/>
    <xf numFmtId="0" fontId="25" fillId="5" borderId="19" xfId="0" applyFont="1" applyFill="1" applyBorder="1"/>
    <xf numFmtId="0" fontId="25" fillId="5" borderId="49" xfId="0" applyFont="1" applyFill="1" applyBorder="1"/>
    <xf numFmtId="0" fontId="4" fillId="0" borderId="0" xfId="0" applyFont="1"/>
    <xf numFmtId="0" fontId="25" fillId="5" borderId="41" xfId="0" applyFont="1" applyFill="1" applyBorder="1" applyAlignment="1">
      <alignment horizontal="center"/>
    </xf>
    <xf numFmtId="0" fontId="25" fillId="5" borderId="64" xfId="0" applyFont="1" applyFill="1" applyBorder="1" applyAlignment="1">
      <alignment horizontal="center"/>
    </xf>
    <xf numFmtId="0" fontId="25" fillId="5" borderId="42" xfId="0" applyFont="1" applyFill="1" applyBorder="1" applyAlignment="1">
      <alignment horizontal="center"/>
    </xf>
    <xf numFmtId="0" fontId="25" fillId="5" borderId="41" xfId="0" applyFont="1" applyFill="1" applyBorder="1"/>
    <xf numFmtId="0" fontId="25" fillId="5" borderId="64" xfId="0" applyFont="1" applyFill="1" applyBorder="1"/>
    <xf numFmtId="0" fontId="25" fillId="5" borderId="42" xfId="0" applyFont="1" applyFill="1" applyBorder="1"/>
    <xf numFmtId="0" fontId="25" fillId="5" borderId="43" xfId="0" applyFont="1" applyFill="1" applyBorder="1"/>
    <xf numFmtId="0" fontId="25" fillId="5" borderId="63" xfId="0" applyFont="1" applyFill="1" applyBorder="1"/>
    <xf numFmtId="0" fontId="25" fillId="5" borderId="44" xfId="0" applyFont="1" applyFill="1" applyBorder="1"/>
    <xf numFmtId="0" fontId="24" fillId="0" borderId="0" xfId="0" applyFont="1"/>
    <xf numFmtId="0" fontId="84" fillId="20" borderId="97" xfId="0" applyFont="1" applyFill="1" applyBorder="1" applyAlignment="1">
      <alignment horizontal="center" vertical="center"/>
    </xf>
    <xf numFmtId="0" fontId="84" fillId="20" borderId="125" xfId="0" applyFont="1" applyFill="1" applyBorder="1" applyAlignment="1">
      <alignment horizontal="center" vertical="center"/>
    </xf>
    <xf numFmtId="0" fontId="84" fillId="20" borderId="124" xfId="0" applyFont="1" applyFill="1" applyBorder="1" applyAlignment="1">
      <alignment horizontal="center" vertical="center"/>
    </xf>
    <xf numFmtId="0" fontId="83" fillId="20" borderId="408" xfId="0" applyFont="1" applyFill="1" applyBorder="1" applyAlignment="1">
      <alignment horizontal="center"/>
    </xf>
    <xf numFmtId="0" fontId="83" fillId="20" borderId="409" xfId="0" applyFont="1" applyFill="1" applyBorder="1" applyAlignment="1">
      <alignment horizontal="center"/>
    </xf>
    <xf numFmtId="0" fontId="83" fillId="0" borderId="414" xfId="0" applyFont="1" applyBorder="1" applyAlignment="1">
      <alignment horizontal="center" vertical="center"/>
    </xf>
    <xf numFmtId="0" fontId="83" fillId="0" borderId="415" xfId="0" applyFont="1" applyBorder="1" applyAlignment="1">
      <alignment horizontal="center" vertical="center"/>
    </xf>
    <xf numFmtId="0" fontId="83" fillId="0" borderId="416" xfId="0" applyFont="1" applyBorder="1" applyAlignment="1">
      <alignment horizontal="center" vertical="center"/>
    </xf>
    <xf numFmtId="0" fontId="83" fillId="0" borderId="378" xfId="0" applyFont="1" applyBorder="1" applyAlignment="1">
      <alignment horizontal="center" vertical="center"/>
    </xf>
  </cellXfs>
  <cellStyles count="12">
    <cellStyle name="Comma" xfId="1" builtinId="3"/>
    <cellStyle name="Comma 3" xfId="9" xr:uid="{00000000-0005-0000-0000-000001000000}"/>
    <cellStyle name="Currency" xfId="2" builtinId="4"/>
    <cellStyle name="Currency [0]" xfId="10" builtinId="7"/>
    <cellStyle name="Currency 2 2" xfId="7" xr:uid="{00000000-0005-0000-0000-000003000000}"/>
    <cellStyle name="Hyperlink" xfId="11" builtinId="8"/>
    <cellStyle name="Normal" xfId="0" builtinId="0"/>
    <cellStyle name="Normal 2" xfId="4" xr:uid="{00000000-0005-0000-0000-000005000000}"/>
    <cellStyle name="Normal 4" xfId="8" xr:uid="{00000000-0005-0000-0000-000006000000}"/>
    <cellStyle name="Percent" xfId="3" builtinId="5"/>
    <cellStyle name="Percent 2 2" xfId="6" xr:uid="{00000000-0005-0000-0000-000008000000}"/>
    <cellStyle name="Percent 2 4" xfId="5" xr:uid="{00000000-0005-0000-0000-000009000000}"/>
  </cellStyles>
  <dxfs count="11">
    <dxf>
      <font>
        <color theme="1"/>
      </font>
      <fill>
        <patternFill patternType="solid">
          <bgColor rgb="FFD2C9D9"/>
        </patternFill>
      </fill>
    </dxf>
    <dxf>
      <font>
        <b/>
        <i/>
      </font>
      <fill>
        <patternFill patternType="solid">
          <bgColor rgb="FFD2C9D9"/>
        </patternFill>
      </fill>
    </dxf>
    <dxf>
      <font>
        <b/>
        <i/>
      </font>
      <fill>
        <patternFill patternType="solid">
          <bgColor rgb="FFD2C9D9"/>
        </patternFill>
      </fill>
    </dxf>
    <dxf>
      <font>
        <b/>
        <i/>
      </font>
      <fill>
        <patternFill patternType="solid">
          <bgColor rgb="FFD2C9D9"/>
        </patternFill>
      </fill>
    </dxf>
    <dxf>
      <font>
        <b/>
        <i/>
      </font>
      <fill>
        <patternFill patternType="solid">
          <bgColor rgb="FFD2C9D9"/>
        </patternFill>
      </fill>
    </dxf>
    <dxf>
      <font>
        <b/>
        <i/>
      </font>
      <fill>
        <patternFill patternType="solid">
          <bgColor rgb="FFD2C9D9"/>
        </patternFill>
      </fill>
    </dxf>
    <dxf>
      <font>
        <b/>
        <i/>
      </font>
      <fill>
        <patternFill patternType="solid">
          <bgColor rgb="FFD2C9D9"/>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D2C9D9"/>
      <color rgb="FF434343"/>
      <color rgb="FFA795B5"/>
      <color rgb="FFFCE5CD"/>
      <color rgb="FFD9D9D9"/>
      <color rgb="FFF2F2F2"/>
      <color rgb="FFF3F3F3"/>
      <color rgb="FFFFF9E6"/>
      <color rgb="FFFFEEB7"/>
      <color rgb="FFB7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FD4D0-C743-4D8A-99CF-5E8A96E89061}">
  <sheetPr>
    <tabColor rgb="FFFFF9E6"/>
  </sheetPr>
  <dimension ref="A1:Z260"/>
  <sheetViews>
    <sheetView showGridLines="0" topLeftCell="A74" workbookViewId="0">
      <selection activeCell="I72" sqref="I72:L72"/>
    </sheetView>
  </sheetViews>
  <sheetFormatPr defaultColWidth="0" defaultRowHeight="15" zeroHeight="1" x14ac:dyDescent="0.25"/>
  <cols>
    <col min="1" max="1" width="7.5703125" customWidth="1"/>
    <col min="2" max="2" width="35.7109375" customWidth="1"/>
    <col min="3" max="3" width="3.7109375" customWidth="1"/>
    <col min="4" max="4" width="34.42578125" customWidth="1"/>
    <col min="5" max="5" width="4" customWidth="1"/>
    <col min="6" max="6" width="9.140625" customWidth="1"/>
    <col min="7" max="7" width="21.42578125" bestFit="1" customWidth="1"/>
    <col min="8" max="9" width="9.140625" customWidth="1"/>
    <col min="10" max="13" width="9.28515625" customWidth="1"/>
    <col min="14" max="17" width="9.140625" customWidth="1"/>
    <col min="18" max="18" width="11" customWidth="1"/>
    <col min="19" max="19" width="7.5703125" customWidth="1"/>
    <col min="20" max="26" width="0" hidden="1" customWidth="1"/>
    <col min="27" max="16384" width="9.140625" hidden="1"/>
  </cols>
  <sheetData>
    <row r="1" spans="2:21" x14ac:dyDescent="0.25"/>
    <row r="2" spans="2:21" ht="18.75" x14ac:dyDescent="0.3">
      <c r="B2" s="1562" t="s">
        <v>0</v>
      </c>
      <c r="C2" s="1562"/>
      <c r="D2" s="1562"/>
      <c r="E2" s="1562"/>
      <c r="F2" s="1562"/>
      <c r="G2" s="1562"/>
      <c r="H2" s="1562"/>
      <c r="I2" s="1562"/>
      <c r="J2" s="1562"/>
      <c r="K2" s="1562"/>
      <c r="L2" s="1562"/>
      <c r="M2" s="1562"/>
      <c r="N2" s="1562"/>
      <c r="O2" s="1031"/>
      <c r="T2" s="247"/>
      <c r="U2" s="247"/>
    </row>
    <row r="3" spans="2:21" ht="6" customHeight="1" x14ac:dyDescent="0.25"/>
    <row r="4" spans="2:21" ht="18.75" x14ac:dyDescent="0.3">
      <c r="B4" s="1490" t="s">
        <v>1</v>
      </c>
      <c r="C4" s="1490"/>
      <c r="D4" s="1490"/>
      <c r="E4" s="1490"/>
      <c r="F4" s="1490"/>
      <c r="G4" s="1490"/>
      <c r="H4" s="1490"/>
      <c r="I4" s="1490"/>
      <c r="J4" s="1490"/>
      <c r="K4" s="1490"/>
      <c r="L4" s="1490"/>
      <c r="M4" s="1490"/>
      <c r="N4" s="1490"/>
      <c r="O4" s="247"/>
      <c r="T4" s="247"/>
      <c r="U4" s="247"/>
    </row>
    <row r="5" spans="2:21" ht="6.75" customHeight="1" x14ac:dyDescent="0.3">
      <c r="B5" s="247"/>
      <c r="C5" s="247"/>
      <c r="D5" s="247"/>
      <c r="E5" s="247"/>
      <c r="F5" s="247"/>
      <c r="G5" s="247"/>
      <c r="H5" s="247"/>
      <c r="I5" s="247"/>
      <c r="J5" s="247"/>
      <c r="K5" s="247"/>
      <c r="L5" s="247"/>
      <c r="M5" s="247"/>
      <c r="N5" s="247"/>
      <c r="O5" s="247"/>
      <c r="T5" s="247"/>
      <c r="U5" s="247"/>
    </row>
    <row r="6" spans="2:21" x14ac:dyDescent="0.25">
      <c r="B6" s="270" t="s">
        <v>2</v>
      </c>
      <c r="C6" s="1492"/>
      <c r="D6" s="1492"/>
      <c r="E6" s="1492"/>
      <c r="F6" s="1492"/>
      <c r="G6" s="1492"/>
      <c r="H6" s="1492"/>
      <c r="I6" s="1492"/>
      <c r="J6" s="1492"/>
      <c r="K6" s="1492"/>
      <c r="L6" s="1492"/>
      <c r="M6" s="1492"/>
      <c r="N6" s="1493"/>
      <c r="O6" s="1034"/>
    </row>
    <row r="7" spans="2:21" x14ac:dyDescent="0.25">
      <c r="B7" s="260" t="s">
        <v>3</v>
      </c>
      <c r="C7" s="1488"/>
      <c r="D7" s="1488"/>
      <c r="E7" s="1488"/>
      <c r="F7" s="1488"/>
      <c r="G7" s="1488"/>
      <c r="H7" s="1488"/>
      <c r="I7" s="1488"/>
      <c r="J7" s="1488"/>
      <c r="K7" s="1488"/>
      <c r="L7" s="1488"/>
      <c r="M7" s="1488"/>
      <c r="N7" s="1489"/>
      <c r="O7" s="1034"/>
    </row>
    <row r="8" spans="2:21" ht="6.75" customHeight="1" x14ac:dyDescent="0.3">
      <c r="B8" s="247"/>
      <c r="C8" s="247"/>
      <c r="D8" s="247"/>
      <c r="E8" s="247"/>
      <c r="F8" s="247"/>
      <c r="G8" s="247"/>
      <c r="H8" s="247"/>
      <c r="I8" s="247"/>
      <c r="J8" s="247"/>
      <c r="K8" s="247"/>
      <c r="L8" s="247"/>
      <c r="M8" s="247"/>
      <c r="N8" s="247"/>
      <c r="O8" s="247"/>
      <c r="T8" s="247"/>
      <c r="U8" s="247"/>
    </row>
    <row r="9" spans="2:21" x14ac:dyDescent="0.25">
      <c r="B9" s="270" t="s">
        <v>4</v>
      </c>
      <c r="C9" s="1492"/>
      <c r="D9" s="1492"/>
      <c r="E9" s="1492"/>
      <c r="F9" s="1492"/>
      <c r="G9" s="1492"/>
      <c r="H9" s="1492"/>
      <c r="I9" s="1492"/>
      <c r="J9" s="1492"/>
      <c r="K9" s="1492"/>
      <c r="L9" s="1492"/>
      <c r="M9" s="1492"/>
      <c r="N9" s="1493"/>
      <c r="O9" s="1034"/>
    </row>
    <row r="10" spans="2:21" x14ac:dyDescent="0.25">
      <c r="B10" s="258" t="s">
        <v>5</v>
      </c>
      <c r="C10" s="1567"/>
      <c r="D10" s="1567"/>
      <c r="E10" s="1567"/>
      <c r="F10" s="1567"/>
      <c r="G10" s="1567"/>
      <c r="H10" s="1567"/>
      <c r="I10" s="1567"/>
      <c r="J10" s="1567"/>
      <c r="K10" s="1567"/>
      <c r="L10" s="1567"/>
      <c r="M10" s="1567"/>
      <c r="N10" s="1568"/>
      <c r="O10" s="1034"/>
    </row>
    <row r="11" spans="2:21" x14ac:dyDescent="0.25">
      <c r="B11" s="259" t="s">
        <v>6</v>
      </c>
      <c r="C11" s="1486"/>
      <c r="D11" s="1486"/>
      <c r="E11" s="1486"/>
      <c r="F11" s="1486"/>
      <c r="G11" s="1486"/>
      <c r="H11" s="1486"/>
      <c r="I11" s="1486"/>
      <c r="J11" s="1486"/>
      <c r="K11" s="1486"/>
      <c r="L11" s="1486"/>
      <c r="M11" s="1486"/>
      <c r="N11" s="1487"/>
      <c r="O11" s="1034"/>
    </row>
    <row r="12" spans="2:21" x14ac:dyDescent="0.25">
      <c r="B12" s="257" t="s">
        <v>7</v>
      </c>
      <c r="C12" s="1486"/>
      <c r="D12" s="1486"/>
      <c r="E12" s="1486"/>
      <c r="F12" s="1486"/>
      <c r="G12" s="1486"/>
      <c r="H12" s="1486"/>
      <c r="I12" s="1486"/>
      <c r="J12" s="1486"/>
      <c r="K12" s="1486"/>
      <c r="L12" s="1486"/>
      <c r="M12" s="1486"/>
      <c r="N12" s="1487"/>
      <c r="O12" s="1034"/>
    </row>
    <row r="13" spans="2:21" x14ac:dyDescent="0.25">
      <c r="B13" s="258" t="s">
        <v>8</v>
      </c>
      <c r="C13" s="1486"/>
      <c r="D13" s="1486"/>
      <c r="E13" s="1486"/>
      <c r="F13" s="1486"/>
      <c r="G13" s="1486"/>
      <c r="H13" s="1486"/>
      <c r="I13" s="1486"/>
      <c r="J13" s="1486"/>
      <c r="K13" s="1486"/>
      <c r="L13" s="1486"/>
      <c r="M13" s="1486"/>
      <c r="N13" s="1487"/>
      <c r="O13" s="1034"/>
    </row>
    <row r="14" spans="2:21" x14ac:dyDescent="0.25">
      <c r="B14" s="260" t="s">
        <v>9</v>
      </c>
      <c r="C14" s="1571"/>
      <c r="D14" s="1488"/>
      <c r="E14" s="1488"/>
      <c r="F14" s="1488"/>
      <c r="G14" s="1488"/>
      <c r="H14" s="1488"/>
      <c r="I14" s="1488"/>
      <c r="J14" s="1488"/>
      <c r="K14" s="1488"/>
      <c r="L14" s="1488"/>
      <c r="M14" s="1488"/>
      <c r="N14" s="1489"/>
      <c r="O14" s="1034"/>
    </row>
    <row r="15" spans="2:21" x14ac:dyDescent="0.25"/>
    <row r="16" spans="2:21" ht="18.75" x14ac:dyDescent="0.3">
      <c r="B16" s="1490" t="s">
        <v>10</v>
      </c>
      <c r="C16" s="1490"/>
      <c r="D16" s="1490"/>
      <c r="E16" s="1490"/>
      <c r="F16" s="1490"/>
      <c r="G16" s="1490"/>
      <c r="H16" s="1490"/>
      <c r="I16" s="1490"/>
      <c r="J16" s="1490"/>
      <c r="K16" s="1490"/>
      <c r="L16" s="1490"/>
      <c r="M16" s="1490"/>
      <c r="N16" s="1490"/>
      <c r="O16" s="247"/>
      <c r="T16" s="247"/>
      <c r="U16" s="247"/>
    </row>
    <row r="17" spans="2:21" ht="6.75" customHeight="1" x14ac:dyDescent="0.3">
      <c r="B17" s="247"/>
      <c r="C17" s="247"/>
      <c r="D17" s="247"/>
      <c r="E17" s="247"/>
      <c r="F17" s="247"/>
      <c r="G17" s="247"/>
      <c r="H17" s="247"/>
      <c r="I17" s="247"/>
      <c r="J17" s="247"/>
      <c r="K17" s="247"/>
      <c r="L17" s="247"/>
      <c r="M17" s="247"/>
      <c r="N17" s="247"/>
      <c r="O17" s="247"/>
      <c r="T17" s="247"/>
      <c r="U17" s="247"/>
    </row>
    <row r="18" spans="2:21" ht="30" customHeight="1" x14ac:dyDescent="0.25">
      <c r="B18" s="271"/>
      <c r="C18" s="5" t="s">
        <v>11</v>
      </c>
      <c r="D18" s="271"/>
      <c r="E18" s="5"/>
      <c r="F18" s="1569"/>
      <c r="G18" s="1569"/>
    </row>
    <row r="19" spans="2:21" x14ac:dyDescent="0.25">
      <c r="B19" s="5" t="s">
        <v>12</v>
      </c>
      <c r="C19" s="5"/>
      <c r="D19" s="5" t="s">
        <v>13</v>
      </c>
      <c r="E19" s="5"/>
      <c r="F19" s="1570" t="s">
        <v>14</v>
      </c>
      <c r="G19" s="1570"/>
      <c r="H19" s="5"/>
    </row>
    <row r="20" spans="2:21" ht="12" customHeight="1" x14ac:dyDescent="0.25"/>
    <row r="21" spans="2:21" ht="18.75" x14ac:dyDescent="0.3">
      <c r="B21" s="1490" t="s">
        <v>15</v>
      </c>
      <c r="C21" s="1490"/>
      <c r="D21" s="1490"/>
      <c r="E21" s="1490"/>
      <c r="F21" s="1490"/>
      <c r="G21" s="1490"/>
      <c r="H21" s="1490"/>
      <c r="I21" s="1490"/>
      <c r="J21" s="1490"/>
      <c r="K21" s="1490"/>
      <c r="L21" s="1490"/>
      <c r="M21" s="1490"/>
      <c r="N21" s="1490"/>
      <c r="O21" s="247"/>
      <c r="T21" s="247"/>
      <c r="U21" s="247"/>
    </row>
    <row r="22" spans="2:21" ht="6.75" customHeight="1" x14ac:dyDescent="0.3">
      <c r="B22" s="247"/>
      <c r="C22" s="247"/>
      <c r="D22" s="247"/>
      <c r="E22" s="247"/>
      <c r="F22" s="247"/>
      <c r="G22" s="247"/>
      <c r="H22" s="247"/>
      <c r="I22" s="247"/>
      <c r="J22" s="247"/>
      <c r="K22" s="247"/>
      <c r="L22" s="247"/>
      <c r="M22" s="247"/>
      <c r="N22" s="247"/>
      <c r="O22" s="247"/>
      <c r="T22" s="247"/>
      <c r="U22" s="247"/>
    </row>
    <row r="23" spans="2:21" ht="30" customHeight="1" x14ac:dyDescent="0.25">
      <c r="B23" s="57" t="s">
        <v>16</v>
      </c>
      <c r="D23" s="271"/>
      <c r="E23" s="5"/>
      <c r="F23" s="1569"/>
      <c r="G23" s="1569"/>
    </row>
    <row r="24" spans="2:21" x14ac:dyDescent="0.25">
      <c r="D24" s="5" t="s">
        <v>17</v>
      </c>
      <c r="E24" s="5"/>
      <c r="F24" s="1484" t="s">
        <v>18</v>
      </c>
      <c r="G24" s="1484"/>
    </row>
    <row r="25" spans="2:21" ht="30" customHeight="1" x14ac:dyDescent="0.25">
      <c r="B25" s="57" t="s">
        <v>19</v>
      </c>
      <c r="D25" s="271"/>
      <c r="E25" s="5"/>
      <c r="F25" s="1569"/>
      <c r="G25" s="1569"/>
    </row>
    <row r="26" spans="2:21" x14ac:dyDescent="0.25">
      <c r="D26" s="5" t="s">
        <v>17</v>
      </c>
      <c r="E26" s="5"/>
      <c r="F26" s="1484" t="s">
        <v>18</v>
      </c>
      <c r="G26" s="1484"/>
    </row>
    <row r="27" spans="2:21" ht="8.25" customHeight="1" x14ac:dyDescent="0.25"/>
    <row r="28" spans="2:21" ht="18.75" x14ac:dyDescent="0.3">
      <c r="B28" s="1490" t="s">
        <v>20</v>
      </c>
      <c r="C28" s="1490"/>
      <c r="D28" s="1490"/>
      <c r="E28" s="1490"/>
      <c r="F28" s="1490"/>
      <c r="G28" s="1490"/>
      <c r="H28" s="1490"/>
      <c r="I28" s="1490"/>
      <c r="J28" s="1490"/>
      <c r="K28" s="1490"/>
      <c r="L28" s="1490"/>
      <c r="M28" s="1490"/>
      <c r="N28" s="1490"/>
      <c r="O28" s="247"/>
      <c r="T28" s="247"/>
      <c r="U28" s="247"/>
    </row>
    <row r="29" spans="2:21" ht="6.75" customHeight="1" x14ac:dyDescent="0.3">
      <c r="B29" s="247"/>
      <c r="C29" s="247"/>
      <c r="D29" s="247"/>
      <c r="E29" s="247"/>
      <c r="F29" s="247"/>
      <c r="G29" s="247"/>
      <c r="H29" s="247"/>
      <c r="I29" s="247"/>
      <c r="J29" s="247"/>
      <c r="K29" s="247"/>
      <c r="L29" s="247"/>
      <c r="M29" s="247"/>
      <c r="N29" s="247"/>
      <c r="O29" s="247"/>
      <c r="T29" s="247"/>
      <c r="U29" s="247"/>
    </row>
    <row r="30" spans="2:21" x14ac:dyDescent="0.25">
      <c r="B30" s="256" t="s">
        <v>21</v>
      </c>
      <c r="C30" s="1563"/>
      <c r="D30" s="1563"/>
      <c r="E30" s="1563"/>
      <c r="F30" s="1563"/>
      <c r="G30" s="1563"/>
      <c r="H30" s="1563"/>
      <c r="I30" s="1563"/>
      <c r="J30" s="1563"/>
      <c r="K30" s="1563"/>
      <c r="L30" s="1563"/>
      <c r="M30" s="1563"/>
      <c r="N30" s="1564"/>
    </row>
    <row r="31" spans="2:21" x14ac:dyDescent="0.25">
      <c r="B31" s="261" t="s">
        <v>22</v>
      </c>
      <c r="C31" s="1565"/>
      <c r="D31" s="1565"/>
      <c r="E31" s="1565"/>
      <c r="F31" s="1565"/>
      <c r="G31" s="1565"/>
      <c r="H31" s="1565"/>
      <c r="I31" s="1565"/>
      <c r="J31" s="1565"/>
      <c r="K31" s="1565"/>
      <c r="L31" s="1565"/>
      <c r="M31" s="1565"/>
      <c r="N31" s="1566"/>
      <c r="O31" s="1035"/>
    </row>
    <row r="32" spans="2:21" x14ac:dyDescent="0.25"/>
    <row r="33" spans="2:25" ht="18.75" x14ac:dyDescent="0.3">
      <c r="B33" s="1490" t="s">
        <v>23</v>
      </c>
      <c r="C33" s="1490"/>
      <c r="D33" s="1490"/>
      <c r="E33" s="1490"/>
      <c r="F33" s="1490"/>
      <c r="G33" s="1490"/>
      <c r="H33" s="1490"/>
      <c r="I33" s="1490"/>
      <c r="J33" s="1490"/>
      <c r="K33" s="1490"/>
      <c r="L33" s="1490"/>
      <c r="M33" s="1490"/>
      <c r="N33" s="1490"/>
      <c r="O33" s="247"/>
      <c r="T33" s="247"/>
      <c r="U33" s="247"/>
    </row>
    <row r="34" spans="2:25" ht="6.75" customHeight="1" x14ac:dyDescent="0.3">
      <c r="B34" s="247"/>
      <c r="C34" s="247"/>
      <c r="D34" s="247"/>
      <c r="E34" s="247"/>
      <c r="F34" s="247"/>
      <c r="G34" s="247"/>
      <c r="H34" s="247"/>
      <c r="I34" s="247"/>
      <c r="J34" s="247"/>
      <c r="K34" s="247"/>
      <c r="L34" s="247"/>
      <c r="M34" s="247"/>
      <c r="N34" s="247"/>
      <c r="O34" s="247"/>
      <c r="T34" s="247"/>
      <c r="U34" s="247"/>
    </row>
    <row r="35" spans="2:25" x14ac:dyDescent="0.25">
      <c r="B35" s="256" t="s">
        <v>24</v>
      </c>
      <c r="C35" s="1538"/>
      <c r="D35" s="1538"/>
      <c r="E35" s="1538"/>
      <c r="F35" s="1538"/>
      <c r="G35" s="1538"/>
      <c r="H35" s="1538"/>
      <c r="I35" s="1538"/>
      <c r="J35" s="1538"/>
      <c r="K35" s="1538"/>
      <c r="L35" s="1538"/>
      <c r="M35" s="1538"/>
      <c r="N35" s="1539"/>
      <c r="O35" s="1036"/>
    </row>
    <row r="36" spans="2:25" x14ac:dyDescent="0.25">
      <c r="B36" s="259" t="s">
        <v>25</v>
      </c>
      <c r="C36" s="1549"/>
      <c r="D36" s="1550"/>
      <c r="E36" s="1550"/>
      <c r="F36" s="1550"/>
      <c r="G36" s="1550"/>
      <c r="H36" s="1550"/>
      <c r="I36" s="1550"/>
      <c r="J36" s="1550"/>
      <c r="K36" s="1550"/>
      <c r="L36" s="1550"/>
      <c r="M36" s="1550"/>
      <c r="N36" s="1561"/>
      <c r="O36" s="1037"/>
      <c r="Y36" s="57"/>
    </row>
    <row r="37" spans="2:25" x14ac:dyDescent="0.25">
      <c r="B37" s="287" t="s">
        <v>26</v>
      </c>
      <c r="C37" s="1558"/>
      <c r="D37" s="1559"/>
      <c r="E37" s="1559"/>
      <c r="F37" s="1559"/>
      <c r="G37" s="1559"/>
      <c r="H37" s="1559"/>
      <c r="I37" s="1559"/>
      <c r="J37" s="1559"/>
      <c r="K37" s="1559"/>
      <c r="L37" s="1559"/>
      <c r="M37" s="1559"/>
      <c r="N37" s="1560"/>
      <c r="O37" s="1038"/>
      <c r="Y37" s="57"/>
    </row>
    <row r="38" spans="2:25" x14ac:dyDescent="0.25"/>
    <row r="39" spans="2:25" ht="18.75" x14ac:dyDescent="0.3">
      <c r="B39" s="1490" t="s">
        <v>27</v>
      </c>
      <c r="C39" s="1490"/>
      <c r="D39" s="1490"/>
      <c r="E39" s="1490"/>
      <c r="F39" s="1490"/>
      <c r="G39" s="1490"/>
      <c r="H39" s="1490"/>
      <c r="I39" s="1490"/>
      <c r="J39" s="1490"/>
      <c r="K39" s="1490"/>
      <c r="L39" s="1490"/>
      <c r="M39" s="1490"/>
      <c r="N39" s="1490"/>
      <c r="O39" s="247"/>
      <c r="T39" s="247"/>
      <c r="U39" s="247"/>
    </row>
    <row r="40" spans="2:25" ht="6.75" customHeight="1" x14ac:dyDescent="0.3">
      <c r="B40" s="247"/>
      <c r="C40" s="247"/>
      <c r="D40" s="247"/>
      <c r="E40" s="247"/>
      <c r="F40" s="247"/>
      <c r="G40" s="247"/>
      <c r="H40" s="247"/>
      <c r="I40" s="247"/>
      <c r="J40" s="247"/>
      <c r="K40" s="247"/>
      <c r="L40" s="247"/>
      <c r="M40" s="247"/>
      <c r="N40" s="247"/>
      <c r="O40" s="247"/>
      <c r="T40" s="247"/>
      <c r="U40" s="247"/>
    </row>
    <row r="41" spans="2:25" x14ac:dyDescent="0.25">
      <c r="B41" s="256" t="s">
        <v>28</v>
      </c>
      <c r="C41" s="1538"/>
      <c r="D41" s="1538"/>
      <c r="E41" s="1538"/>
      <c r="F41" s="1538"/>
      <c r="G41" s="1538"/>
      <c r="H41" s="1538"/>
      <c r="I41" s="1538"/>
      <c r="J41" s="1538"/>
      <c r="K41" s="1538"/>
      <c r="L41" s="1538"/>
      <c r="M41" s="1538"/>
      <c r="N41" s="1539"/>
      <c r="O41" s="1036"/>
    </row>
    <row r="42" spans="2:25" x14ac:dyDescent="0.25">
      <c r="B42" s="259" t="s">
        <v>29</v>
      </c>
      <c r="C42" s="1549" t="s">
        <v>30</v>
      </c>
      <c r="D42" s="1550"/>
      <c r="E42" s="1550"/>
      <c r="F42" s="1551"/>
      <c r="G42" s="1552">
        <f>IF(C42="Research (On-Campus)", Constants!$C$33,
IF(C42="Research (Off-Campus)", Constants!$C$34,
IF(C42="No F&amp;A", Constants!$C$35,
IF(C42="Training Rate", Constants!$C$36,
IF(C42="Other Sponsor Limitation", "", "")))))</f>
        <v>0.47599999999999998</v>
      </c>
      <c r="H42" s="1553"/>
      <c r="I42" s="1553"/>
      <c r="J42" s="1553"/>
      <c r="K42" s="1553"/>
      <c r="L42" s="1553"/>
      <c r="M42" s="1553"/>
      <c r="N42" s="1554"/>
      <c r="O42" s="1039"/>
      <c r="Y42" s="57"/>
    </row>
    <row r="43" spans="2:25" x14ac:dyDescent="0.25">
      <c r="B43" s="257" t="s">
        <v>31</v>
      </c>
      <c r="C43" s="1555" t="str">
        <f>IF(C42="Research (On-Campus)",Constants!D33,IF(C42="Research (Off-Campus)",Constants!D34,IF(C42="No F&amp;A",Constants!D35,
IF(C42="Training Rate",Constants!D36,IF(C42="Custom Rate - Enter Rate Here -----------&gt;",Constants!D37,"")))))</f>
        <v>On-Campus Rate must be used unless there is a published sponsor policy.</v>
      </c>
      <c r="D43" s="1556"/>
      <c r="E43" s="1556"/>
      <c r="F43" s="1556"/>
      <c r="G43" s="1556"/>
      <c r="H43" s="1556"/>
      <c r="I43" s="1556"/>
      <c r="J43" s="1556"/>
      <c r="K43" s="1556"/>
      <c r="L43" s="1556"/>
      <c r="M43" s="1556"/>
      <c r="N43" s="1557"/>
      <c r="O43" s="1038"/>
      <c r="Y43" s="57"/>
    </row>
    <row r="44" spans="2:25" x14ac:dyDescent="0.25">
      <c r="B44" s="260" t="s">
        <v>32</v>
      </c>
      <c r="C44" s="1540"/>
      <c r="D44" s="1540"/>
      <c r="E44" s="1540"/>
      <c r="F44" s="1540"/>
      <c r="G44" s="1540"/>
      <c r="H44" s="1540"/>
      <c r="I44" s="1540"/>
      <c r="J44" s="1540"/>
      <c r="K44" s="1540"/>
      <c r="L44" s="1540"/>
      <c r="M44" s="1540"/>
      <c r="N44" s="1541"/>
      <c r="Y44" s="57"/>
    </row>
    <row r="45" spans="2:25" ht="6.75" customHeight="1" x14ac:dyDescent="0.3">
      <c r="B45" s="247"/>
      <c r="C45" s="247"/>
      <c r="D45" s="247"/>
      <c r="E45" s="247"/>
      <c r="F45" s="247"/>
      <c r="G45" s="247"/>
      <c r="H45" s="247"/>
      <c r="I45" s="247"/>
      <c r="J45" s="247"/>
      <c r="K45" s="247"/>
      <c r="L45" s="247"/>
      <c r="M45" s="247"/>
      <c r="N45" s="247"/>
      <c r="O45" s="247"/>
      <c r="T45" s="247"/>
      <c r="U45" s="247"/>
    </row>
    <row r="46" spans="2:25" x14ac:dyDescent="0.25">
      <c r="B46" s="266" t="s">
        <v>33</v>
      </c>
      <c r="C46" s="285" t="s">
        <v>34</v>
      </c>
      <c r="D46" s="1504"/>
      <c r="E46" s="1504"/>
      <c r="F46" s="1504"/>
      <c r="G46" s="1504"/>
      <c r="H46" s="1504"/>
      <c r="I46" s="1504"/>
      <c r="J46" s="1504"/>
      <c r="K46" s="1504"/>
      <c r="L46" s="1504"/>
      <c r="M46" s="1504"/>
      <c r="N46" s="1505"/>
      <c r="O46" s="1040"/>
    </row>
    <row r="47" spans="2:25" x14ac:dyDescent="0.25">
      <c r="B47" s="262"/>
      <c r="C47" s="286" t="s">
        <v>35</v>
      </c>
      <c r="D47" s="1504"/>
      <c r="E47" s="1504"/>
      <c r="F47" s="1504"/>
      <c r="G47" s="1504"/>
      <c r="H47" s="1504"/>
      <c r="I47" s="1504"/>
      <c r="J47" s="1504"/>
      <c r="K47" s="1504"/>
      <c r="L47" s="1504"/>
      <c r="M47" s="1504"/>
      <c r="N47" s="1505"/>
      <c r="O47" s="1040"/>
    </row>
    <row r="48" spans="2:25" x14ac:dyDescent="0.25">
      <c r="B48" s="262"/>
      <c r="C48" s="286" t="s">
        <v>36</v>
      </c>
      <c r="D48" s="1504"/>
      <c r="E48" s="1504"/>
      <c r="F48" s="1504"/>
      <c r="G48" s="1504"/>
      <c r="H48" s="1504"/>
      <c r="I48" s="1504"/>
      <c r="J48" s="1504"/>
      <c r="K48" s="1504"/>
      <c r="L48" s="1504"/>
      <c r="M48" s="1504"/>
      <c r="N48" s="1505"/>
      <c r="O48" s="1040"/>
    </row>
    <row r="49" spans="2:21" x14ac:dyDescent="0.25">
      <c r="B49" s="262"/>
      <c r="C49" s="286" t="s">
        <v>37</v>
      </c>
      <c r="D49" s="1504"/>
      <c r="E49" s="1504"/>
      <c r="F49" s="1504"/>
      <c r="G49" s="1504"/>
      <c r="H49" s="1504"/>
      <c r="I49" s="1504"/>
      <c r="J49" s="1504"/>
      <c r="K49" s="1504"/>
      <c r="L49" s="1504"/>
      <c r="M49" s="1504"/>
      <c r="N49" s="1505"/>
      <c r="O49" s="1040"/>
    </row>
    <row r="50" spans="2:21" x14ac:dyDescent="0.25">
      <c r="B50" s="262"/>
      <c r="C50" s="286" t="s">
        <v>38</v>
      </c>
      <c r="D50" s="1504"/>
      <c r="E50" s="1504"/>
      <c r="F50" s="1504"/>
      <c r="G50" s="1504"/>
      <c r="H50" s="1504"/>
      <c r="I50" s="1504"/>
      <c r="J50" s="1504"/>
      <c r="K50" s="1504"/>
      <c r="L50" s="1504"/>
      <c r="M50" s="1504"/>
      <c r="N50" s="1505"/>
      <c r="O50" s="1040"/>
    </row>
    <row r="51" spans="2:21" x14ac:dyDescent="0.25">
      <c r="B51" s="263"/>
      <c r="C51" s="286" t="s">
        <v>39</v>
      </c>
      <c r="D51" s="1502"/>
      <c r="E51" s="1502"/>
      <c r="F51" s="1502"/>
      <c r="G51" s="1502"/>
      <c r="H51" s="1502"/>
      <c r="I51" s="1502"/>
      <c r="J51" s="1502"/>
      <c r="K51" s="1502"/>
      <c r="L51" s="1502"/>
      <c r="M51" s="1502"/>
      <c r="N51" s="1503"/>
      <c r="O51" s="1040"/>
    </row>
    <row r="52" spans="2:21" ht="6.75" customHeight="1" x14ac:dyDescent="0.3">
      <c r="B52" s="247"/>
      <c r="C52" s="247"/>
      <c r="D52" s="247"/>
      <c r="E52" s="247"/>
      <c r="F52" s="247"/>
      <c r="G52" s="247"/>
      <c r="H52" s="247"/>
      <c r="I52" s="247"/>
      <c r="J52" s="247"/>
      <c r="K52" s="247"/>
      <c r="L52" s="247"/>
      <c r="M52" s="247"/>
      <c r="N52" s="247"/>
      <c r="O52" s="247"/>
      <c r="T52" s="247"/>
      <c r="U52" s="247"/>
    </row>
    <row r="53" spans="2:21" x14ac:dyDescent="0.25">
      <c r="B53" s="266" t="s">
        <v>40</v>
      </c>
      <c r="C53" s="285" t="s">
        <v>34</v>
      </c>
      <c r="D53" s="1504"/>
      <c r="E53" s="1504"/>
      <c r="F53" s="1504"/>
      <c r="G53" s="1504"/>
      <c r="H53" s="1504"/>
      <c r="I53" s="1504"/>
      <c r="J53" s="1504"/>
      <c r="K53" s="1504"/>
      <c r="L53" s="1504"/>
      <c r="M53" s="1504"/>
      <c r="N53" s="1505"/>
      <c r="O53" s="1040"/>
    </row>
    <row r="54" spans="2:21" x14ac:dyDescent="0.25">
      <c r="B54" s="262"/>
      <c r="C54" s="286" t="s">
        <v>35</v>
      </c>
      <c r="D54" s="1504"/>
      <c r="E54" s="1504"/>
      <c r="F54" s="1504"/>
      <c r="G54" s="1504"/>
      <c r="H54" s="1504"/>
      <c r="I54" s="1504"/>
      <c r="J54" s="1504"/>
      <c r="K54" s="1504"/>
      <c r="L54" s="1504"/>
      <c r="M54" s="1504"/>
      <c r="N54" s="1505"/>
      <c r="O54" s="1040"/>
    </row>
    <row r="55" spans="2:21" x14ac:dyDescent="0.25">
      <c r="B55" s="262"/>
      <c r="C55" s="286" t="s">
        <v>36</v>
      </c>
      <c r="D55" s="1504"/>
      <c r="E55" s="1504"/>
      <c r="F55" s="1504"/>
      <c r="G55" s="1504"/>
      <c r="H55" s="1504"/>
      <c r="I55" s="1504"/>
      <c r="J55" s="1504"/>
      <c r="K55" s="1504"/>
      <c r="L55" s="1504"/>
      <c r="M55" s="1504"/>
      <c r="N55" s="1505"/>
      <c r="O55" s="1040"/>
    </row>
    <row r="56" spans="2:21" x14ac:dyDescent="0.25">
      <c r="B56" s="262"/>
      <c r="C56" s="286" t="s">
        <v>37</v>
      </c>
      <c r="D56" s="1504"/>
      <c r="E56" s="1504"/>
      <c r="F56" s="1504"/>
      <c r="G56" s="1504"/>
      <c r="H56" s="1504"/>
      <c r="I56" s="1504"/>
      <c r="J56" s="1504"/>
      <c r="K56" s="1504"/>
      <c r="L56" s="1504"/>
      <c r="M56" s="1504"/>
      <c r="N56" s="1505"/>
      <c r="O56" s="1040"/>
    </row>
    <row r="57" spans="2:21" x14ac:dyDescent="0.25">
      <c r="B57" s="262"/>
      <c r="C57" s="286" t="s">
        <v>38</v>
      </c>
      <c r="D57" s="1504"/>
      <c r="E57" s="1504"/>
      <c r="F57" s="1504"/>
      <c r="G57" s="1504"/>
      <c r="H57" s="1504"/>
      <c r="I57" s="1504"/>
      <c r="J57" s="1504"/>
      <c r="K57" s="1504"/>
      <c r="L57" s="1504"/>
      <c r="M57" s="1504"/>
      <c r="N57" s="1505"/>
      <c r="O57" s="1040"/>
    </row>
    <row r="58" spans="2:21" x14ac:dyDescent="0.25">
      <c r="B58" s="263"/>
      <c r="C58" s="286" t="s">
        <v>39</v>
      </c>
      <c r="D58" s="1502"/>
      <c r="E58" s="1502"/>
      <c r="F58" s="1502"/>
      <c r="G58" s="1502"/>
      <c r="H58" s="1502"/>
      <c r="I58" s="1502"/>
      <c r="J58" s="1502"/>
      <c r="K58" s="1502"/>
      <c r="L58" s="1502"/>
      <c r="M58" s="1502"/>
      <c r="N58" s="1503"/>
      <c r="O58" s="1040"/>
    </row>
    <row r="59" spans="2:21" ht="6.75" customHeight="1" x14ac:dyDescent="0.3">
      <c r="B59" s="247"/>
      <c r="C59" s="247"/>
      <c r="D59" s="247"/>
      <c r="E59" s="247"/>
      <c r="F59" s="247"/>
      <c r="G59" s="247"/>
      <c r="H59" s="247"/>
      <c r="I59" s="247"/>
      <c r="J59" s="247"/>
      <c r="K59" s="247"/>
      <c r="L59" s="247"/>
      <c r="M59" s="247"/>
      <c r="N59" s="247"/>
      <c r="O59" s="1040"/>
      <c r="T59" s="247"/>
      <c r="U59" s="247"/>
    </row>
    <row r="60" spans="2:21" x14ac:dyDescent="0.25">
      <c r="B60" s="266" t="s">
        <v>26</v>
      </c>
      <c r="C60" s="285" t="s">
        <v>34</v>
      </c>
      <c r="D60" s="1504"/>
      <c r="E60" s="1504"/>
      <c r="F60" s="1504"/>
      <c r="G60" s="1504"/>
      <c r="H60" s="1504"/>
      <c r="I60" s="1504"/>
      <c r="J60" s="1504"/>
      <c r="K60" s="1504"/>
      <c r="L60" s="1504"/>
      <c r="M60" s="1504"/>
      <c r="N60" s="1505"/>
      <c r="O60" s="1040"/>
    </row>
    <row r="61" spans="2:21" x14ac:dyDescent="0.25">
      <c r="B61" s="264"/>
      <c r="C61" s="286" t="s">
        <v>35</v>
      </c>
      <c r="D61" s="1504"/>
      <c r="E61" s="1504"/>
      <c r="F61" s="1504"/>
      <c r="G61" s="1504"/>
      <c r="H61" s="1504"/>
      <c r="I61" s="1504"/>
      <c r="J61" s="1504"/>
      <c r="K61" s="1504"/>
      <c r="L61" s="1504"/>
      <c r="M61" s="1504"/>
      <c r="N61" s="1505"/>
      <c r="O61" s="1040"/>
    </row>
    <row r="62" spans="2:21" x14ac:dyDescent="0.25">
      <c r="B62" s="264"/>
      <c r="C62" s="286" t="s">
        <v>36</v>
      </c>
      <c r="D62" s="1504"/>
      <c r="E62" s="1504"/>
      <c r="F62" s="1504"/>
      <c r="G62" s="1504"/>
      <c r="H62" s="1504"/>
      <c r="I62" s="1504"/>
      <c r="J62" s="1504"/>
      <c r="K62" s="1504"/>
      <c r="L62" s="1504"/>
      <c r="M62" s="1504"/>
      <c r="N62" s="1505"/>
      <c r="O62" s="1040"/>
    </row>
    <row r="63" spans="2:21" x14ac:dyDescent="0.25">
      <c r="B63" s="264"/>
      <c r="C63" s="286" t="s">
        <v>37</v>
      </c>
      <c r="D63" s="1504"/>
      <c r="E63" s="1504"/>
      <c r="F63" s="1504"/>
      <c r="G63" s="1504"/>
      <c r="H63" s="1504"/>
      <c r="I63" s="1504"/>
      <c r="J63" s="1504"/>
      <c r="K63" s="1504"/>
      <c r="L63" s="1504"/>
      <c r="M63" s="1504"/>
      <c r="N63" s="1505"/>
      <c r="O63" s="1040"/>
    </row>
    <row r="64" spans="2:21" x14ac:dyDescent="0.25">
      <c r="B64" s="264"/>
      <c r="C64" s="286" t="s">
        <v>38</v>
      </c>
      <c r="D64" s="1504"/>
      <c r="E64" s="1504"/>
      <c r="F64" s="1504"/>
      <c r="G64" s="1504"/>
      <c r="H64" s="1504"/>
      <c r="I64" s="1504"/>
      <c r="J64" s="1504"/>
      <c r="K64" s="1504"/>
      <c r="L64" s="1504"/>
      <c r="M64" s="1504"/>
      <c r="N64" s="1505"/>
      <c r="O64" s="1040"/>
    </row>
    <row r="65" spans="2:21" x14ac:dyDescent="0.25">
      <c r="B65" s="265"/>
      <c r="C65" s="286" t="s">
        <v>39</v>
      </c>
      <c r="D65" s="1502"/>
      <c r="E65" s="1502"/>
      <c r="F65" s="1502"/>
      <c r="G65" s="1502"/>
      <c r="H65" s="1502"/>
      <c r="I65" s="1502"/>
      <c r="J65" s="1502"/>
      <c r="K65" s="1502"/>
      <c r="L65" s="1502"/>
      <c r="M65" s="1502"/>
      <c r="N65" s="1503"/>
      <c r="O65" s="1040"/>
    </row>
    <row r="66" spans="2:21" x14ac:dyDescent="0.25">
      <c r="O66" s="1040"/>
    </row>
    <row r="67" spans="2:21" ht="18.75" x14ac:dyDescent="0.3">
      <c r="B67" s="1490" t="s">
        <v>41</v>
      </c>
      <c r="C67" s="1490"/>
      <c r="D67" s="1490"/>
      <c r="E67" s="1490"/>
      <c r="F67" s="1490"/>
      <c r="G67" s="1490"/>
      <c r="H67" s="1490"/>
      <c r="I67" s="1490"/>
      <c r="J67" s="1490"/>
      <c r="K67" s="1490"/>
      <c r="L67" s="1490"/>
      <c r="M67" s="1490"/>
      <c r="N67" s="1490"/>
      <c r="O67" s="1040"/>
      <c r="T67" s="247"/>
      <c r="U67" s="247"/>
    </row>
    <row r="68" spans="2:21" ht="6.75" customHeight="1" x14ac:dyDescent="0.3">
      <c r="B68" s="247"/>
      <c r="C68" s="247"/>
      <c r="D68" s="247"/>
      <c r="E68" s="247"/>
      <c r="F68" s="247"/>
      <c r="G68" s="247"/>
      <c r="H68" s="247"/>
      <c r="I68" s="247"/>
      <c r="J68" s="247"/>
      <c r="K68" s="247"/>
      <c r="L68" s="247"/>
      <c r="M68" s="247"/>
      <c r="N68" s="247"/>
      <c r="O68" s="1040"/>
      <c r="T68" s="247"/>
      <c r="U68" s="247"/>
    </row>
    <row r="69" spans="2:21" x14ac:dyDescent="0.25">
      <c r="B69" s="290" t="s">
        <v>42</v>
      </c>
      <c r="C69" s="1511" t="s">
        <v>43</v>
      </c>
      <c r="D69" s="1512"/>
      <c r="E69" s="1512"/>
      <c r="F69" s="1512"/>
      <c r="G69" s="1512"/>
      <c r="H69" s="1513"/>
      <c r="I69" s="1514" t="s">
        <v>44</v>
      </c>
      <c r="J69" s="1515"/>
      <c r="K69" s="1515"/>
      <c r="L69" s="1516"/>
      <c r="M69" s="1514" t="s">
        <v>45</v>
      </c>
      <c r="N69" s="1517"/>
      <c r="O69" s="1040"/>
    </row>
    <row r="70" spans="2:21" ht="36" customHeight="1" x14ac:dyDescent="0.25">
      <c r="B70" s="1522" t="s">
        <v>46</v>
      </c>
      <c r="C70" s="1530" t="s">
        <v>47</v>
      </c>
      <c r="D70" s="1531"/>
      <c r="E70" s="1531"/>
      <c r="F70" s="1531"/>
      <c r="G70" s="1531"/>
      <c r="H70" s="1532"/>
      <c r="I70" s="1572" t="s">
        <v>48</v>
      </c>
      <c r="J70" s="1573"/>
      <c r="K70" s="1573"/>
      <c r="L70" s="1573"/>
      <c r="M70" s="1518" t="s">
        <v>49</v>
      </c>
      <c r="N70" s="1521"/>
      <c r="O70" s="1040"/>
    </row>
    <row r="71" spans="2:21" ht="36" customHeight="1" x14ac:dyDescent="0.25">
      <c r="B71" s="1522"/>
      <c r="C71" s="1530"/>
      <c r="D71" s="1531"/>
      <c r="E71" s="1531"/>
      <c r="F71" s="1531"/>
      <c r="G71" s="1531"/>
      <c r="H71" s="1532"/>
      <c r="I71" s="1536" t="s">
        <v>50</v>
      </c>
      <c r="J71" s="1574"/>
      <c r="K71" s="1574"/>
      <c r="L71" s="1574"/>
      <c r="M71" s="1536" t="s">
        <v>49</v>
      </c>
      <c r="N71" s="1537"/>
      <c r="O71" s="1040"/>
    </row>
    <row r="72" spans="2:21" ht="36" customHeight="1" x14ac:dyDescent="0.25">
      <c r="B72" s="1522"/>
      <c r="C72" s="1530"/>
      <c r="D72" s="1531"/>
      <c r="E72" s="1531"/>
      <c r="F72" s="1531"/>
      <c r="G72" s="1531"/>
      <c r="H72" s="1532"/>
      <c r="I72" s="1518" t="s">
        <v>50</v>
      </c>
      <c r="J72" s="1519"/>
      <c r="K72" s="1519"/>
      <c r="L72" s="1519"/>
      <c r="M72" s="1518" t="s">
        <v>51</v>
      </c>
      <c r="N72" s="1521"/>
      <c r="O72" s="1040"/>
    </row>
    <row r="73" spans="2:21" ht="36" customHeight="1" x14ac:dyDescent="0.25">
      <c r="B73" s="1522"/>
      <c r="C73" s="1530"/>
      <c r="D73" s="1531"/>
      <c r="E73" s="1531"/>
      <c r="F73" s="1531"/>
      <c r="G73" s="1531"/>
      <c r="H73" s="1532"/>
      <c r="I73" s="1536" t="s">
        <v>50</v>
      </c>
      <c r="J73" s="1574"/>
      <c r="K73" s="1574"/>
      <c r="L73" s="1574"/>
      <c r="M73" s="1536" t="s">
        <v>51</v>
      </c>
      <c r="N73" s="1537"/>
      <c r="O73" s="1040"/>
    </row>
    <row r="74" spans="2:21" ht="36" customHeight="1" x14ac:dyDescent="0.25">
      <c r="B74" s="1522"/>
      <c r="C74" s="1530"/>
      <c r="D74" s="1531"/>
      <c r="E74" s="1531"/>
      <c r="F74" s="1531"/>
      <c r="G74" s="1531"/>
      <c r="H74" s="1532"/>
      <c r="I74" s="1518" t="s">
        <v>52</v>
      </c>
      <c r="J74" s="1519"/>
      <c r="K74" s="1519"/>
      <c r="L74" s="1519"/>
      <c r="M74" s="1518" t="s">
        <v>51</v>
      </c>
      <c r="N74" s="1521"/>
      <c r="O74" s="1040"/>
    </row>
    <row r="75" spans="2:21" ht="36" customHeight="1" x14ac:dyDescent="0.25">
      <c r="B75" s="1522"/>
      <c r="C75" s="1530"/>
      <c r="D75" s="1531"/>
      <c r="E75" s="1531"/>
      <c r="F75" s="1531"/>
      <c r="G75" s="1531"/>
      <c r="H75" s="1532"/>
      <c r="I75" s="1536" t="s">
        <v>52</v>
      </c>
      <c r="J75" s="1574"/>
      <c r="K75" s="1574"/>
      <c r="L75" s="1574"/>
      <c r="M75" s="1536" t="s">
        <v>51</v>
      </c>
      <c r="N75" s="1537"/>
      <c r="O75" s="1040"/>
    </row>
    <row r="76" spans="2:21" ht="36" customHeight="1" x14ac:dyDescent="0.25">
      <c r="B76" s="1522"/>
      <c r="C76" s="1530"/>
      <c r="D76" s="1531"/>
      <c r="E76" s="1531"/>
      <c r="F76" s="1531"/>
      <c r="G76" s="1531"/>
      <c r="H76" s="1532"/>
      <c r="I76" s="1518" t="s">
        <v>52</v>
      </c>
      <c r="J76" s="1519"/>
      <c r="K76" s="1519"/>
      <c r="L76" s="1519"/>
      <c r="M76" s="1518" t="s">
        <v>51</v>
      </c>
      <c r="N76" s="1521"/>
      <c r="O76" s="1040"/>
    </row>
    <row r="77" spans="2:21" ht="36" customHeight="1" x14ac:dyDescent="0.25">
      <c r="B77" s="1523"/>
      <c r="C77" s="1533"/>
      <c r="D77" s="1534"/>
      <c r="E77" s="1534"/>
      <c r="F77" s="1534"/>
      <c r="G77" s="1534"/>
      <c r="H77" s="1535"/>
      <c r="I77" s="1536" t="s">
        <v>52</v>
      </c>
      <c r="J77" s="1574"/>
      <c r="K77" s="1574"/>
      <c r="L77" s="1574"/>
      <c r="M77" s="1536" t="s">
        <v>51</v>
      </c>
      <c r="N77" s="1537"/>
      <c r="O77" s="1040"/>
    </row>
    <row r="78" spans="2:21" ht="15" customHeight="1" x14ac:dyDescent="0.25">
      <c r="B78" s="1585" t="s">
        <v>53</v>
      </c>
      <c r="C78" s="1588" t="s">
        <v>54</v>
      </c>
      <c r="D78" s="1589"/>
      <c r="E78" s="1589"/>
      <c r="F78" s="1589"/>
      <c r="G78" s="1589"/>
      <c r="H78" s="1590"/>
      <c r="I78" s="1518" t="s">
        <v>48</v>
      </c>
      <c r="J78" s="1519"/>
      <c r="K78" s="1519"/>
      <c r="L78" s="1520"/>
      <c r="M78" s="1518" t="s">
        <v>49</v>
      </c>
      <c r="N78" s="1521"/>
      <c r="O78" s="1040"/>
    </row>
    <row r="79" spans="2:21" x14ac:dyDescent="0.25">
      <c r="B79" s="1586"/>
      <c r="C79" s="1591"/>
      <c r="D79" s="1592"/>
      <c r="E79" s="1592"/>
      <c r="F79" s="1592"/>
      <c r="G79" s="1592"/>
      <c r="H79" s="1593"/>
      <c r="I79" s="1518" t="s">
        <v>50</v>
      </c>
      <c r="J79" s="1519"/>
      <c r="K79" s="1519"/>
      <c r="L79" s="1519"/>
      <c r="M79" s="1518" t="s">
        <v>49</v>
      </c>
      <c r="N79" s="1521"/>
      <c r="O79" s="1040"/>
    </row>
    <row r="80" spans="2:21" x14ac:dyDescent="0.25">
      <c r="B80" s="1586"/>
      <c r="C80" s="1575" t="s">
        <v>55</v>
      </c>
      <c r="D80" s="1576"/>
      <c r="E80" s="1576"/>
      <c r="F80" s="1576"/>
      <c r="G80" s="1576"/>
      <c r="H80" s="1577"/>
      <c r="I80" s="1536" t="s">
        <v>48</v>
      </c>
      <c r="J80" s="1574"/>
      <c r="K80" s="1574"/>
      <c r="L80" s="1581"/>
      <c r="M80" s="1536" t="s">
        <v>51</v>
      </c>
      <c r="N80" s="1537"/>
      <c r="O80" s="1040"/>
    </row>
    <row r="81" spans="2:21" x14ac:dyDescent="0.25">
      <c r="B81" s="1586"/>
      <c r="C81" s="1594"/>
      <c r="D81" s="1595"/>
      <c r="E81" s="1595"/>
      <c r="F81" s="1595"/>
      <c r="G81" s="1595"/>
      <c r="H81" s="1596"/>
      <c r="I81" s="1536" t="s">
        <v>50</v>
      </c>
      <c r="J81" s="1574"/>
      <c r="K81" s="1574"/>
      <c r="L81" s="1574"/>
      <c r="M81" s="1536" t="s">
        <v>51</v>
      </c>
      <c r="N81" s="1537"/>
      <c r="O81" s="1040"/>
    </row>
    <row r="82" spans="2:21" x14ac:dyDescent="0.25">
      <c r="B82" s="1586"/>
      <c r="C82" s="1588" t="s">
        <v>56</v>
      </c>
      <c r="D82" s="1589"/>
      <c r="E82" s="1589"/>
      <c r="F82" s="1589"/>
      <c r="G82" s="1589"/>
      <c r="H82" s="1590"/>
      <c r="I82" s="1518" t="s">
        <v>48</v>
      </c>
      <c r="J82" s="1519"/>
      <c r="K82" s="1519"/>
      <c r="L82" s="1520"/>
      <c r="M82" s="1518" t="s">
        <v>51</v>
      </c>
      <c r="N82" s="1521"/>
      <c r="O82" s="1040"/>
    </row>
    <row r="83" spans="2:21" x14ac:dyDescent="0.25">
      <c r="B83" s="1586"/>
      <c r="C83" s="1591"/>
      <c r="D83" s="1592"/>
      <c r="E83" s="1592"/>
      <c r="F83" s="1592"/>
      <c r="G83" s="1592"/>
      <c r="H83" s="1593"/>
      <c r="I83" s="1518" t="s">
        <v>50</v>
      </c>
      <c r="J83" s="1519"/>
      <c r="K83" s="1519"/>
      <c r="L83" s="1519"/>
      <c r="M83" s="1518" t="s">
        <v>51</v>
      </c>
      <c r="N83" s="1521"/>
      <c r="O83" s="1040"/>
    </row>
    <row r="84" spans="2:21" x14ac:dyDescent="0.25">
      <c r="B84" s="1586"/>
      <c r="C84" s="1575" t="s">
        <v>57</v>
      </c>
      <c r="D84" s="1576"/>
      <c r="E84" s="1576"/>
      <c r="F84" s="1576"/>
      <c r="G84" s="1576"/>
      <c r="H84" s="1577"/>
      <c r="I84" s="1536" t="s">
        <v>48</v>
      </c>
      <c r="J84" s="1574"/>
      <c r="K84" s="1574"/>
      <c r="L84" s="1581"/>
      <c r="M84" s="1536" t="s">
        <v>51</v>
      </c>
      <c r="N84" s="1537"/>
      <c r="O84" s="1040"/>
    </row>
    <row r="85" spans="2:21" x14ac:dyDescent="0.25">
      <c r="B85" s="1587"/>
      <c r="C85" s="1578"/>
      <c r="D85" s="1579"/>
      <c r="E85" s="1579"/>
      <c r="F85" s="1579"/>
      <c r="G85" s="1579"/>
      <c r="H85" s="1580"/>
      <c r="I85" s="1582" t="s">
        <v>50</v>
      </c>
      <c r="J85" s="1583"/>
      <c r="K85" s="1583"/>
      <c r="L85" s="1583"/>
      <c r="M85" s="1582" t="s">
        <v>51</v>
      </c>
      <c r="N85" s="1584"/>
      <c r="O85" s="1040"/>
    </row>
    <row r="86" spans="2:21" x14ac:dyDescent="0.25">
      <c r="O86" s="1040"/>
    </row>
    <row r="87" spans="2:21" ht="18.75" x14ac:dyDescent="0.3">
      <c r="B87" s="1490" t="s">
        <v>58</v>
      </c>
      <c r="C87" s="1490"/>
      <c r="D87" s="1490"/>
      <c r="E87" s="1490"/>
      <c r="F87" s="1490"/>
      <c r="G87" s="1490"/>
      <c r="H87" s="1490"/>
      <c r="I87" s="1490"/>
      <c r="J87" s="1490"/>
      <c r="K87" s="1490"/>
      <c r="L87" s="1490"/>
      <c r="M87" s="1490"/>
      <c r="N87" s="1490"/>
      <c r="O87" s="1040"/>
      <c r="T87" s="247"/>
      <c r="U87" s="247"/>
    </row>
    <row r="88" spans="2:21" ht="6.75" customHeight="1" x14ac:dyDescent="0.3">
      <c r="B88" s="247"/>
      <c r="C88" s="247"/>
      <c r="D88" s="247"/>
      <c r="E88" s="247"/>
      <c r="F88" s="247"/>
      <c r="G88" s="247"/>
      <c r="H88" s="247"/>
      <c r="I88" s="247"/>
      <c r="J88" s="247"/>
      <c r="K88" s="247"/>
      <c r="L88" s="247"/>
      <c r="M88" s="247"/>
      <c r="N88" s="247"/>
      <c r="O88" s="1040"/>
      <c r="T88" s="247"/>
      <c r="U88" s="247"/>
    </row>
    <row r="89" spans="2:21" x14ac:dyDescent="0.25">
      <c r="B89" s="289" t="s">
        <v>42</v>
      </c>
      <c r="C89" s="1542" t="s">
        <v>43</v>
      </c>
      <c r="D89" s="1543"/>
      <c r="E89" s="1543"/>
      <c r="F89" s="1543"/>
      <c r="G89" s="1543"/>
      <c r="H89" s="1544"/>
      <c r="I89" s="1547" t="s">
        <v>44</v>
      </c>
      <c r="J89" s="1545"/>
      <c r="K89" s="1545"/>
      <c r="L89" s="1548"/>
      <c r="M89" s="1545" t="s">
        <v>45</v>
      </c>
      <c r="N89" s="1546"/>
      <c r="O89" s="1040"/>
    </row>
    <row r="90" spans="2:21" ht="78" customHeight="1" x14ac:dyDescent="0.25">
      <c r="B90" s="288" t="s">
        <v>59</v>
      </c>
      <c r="C90" s="1506" t="s">
        <v>60</v>
      </c>
      <c r="D90" s="1506"/>
      <c r="E90" s="1506"/>
      <c r="F90" s="1506"/>
      <c r="G90" s="1506"/>
      <c r="H90" s="1506"/>
      <c r="I90" s="1509" t="s">
        <v>61</v>
      </c>
      <c r="J90" s="1507"/>
      <c r="K90" s="1507"/>
      <c r="L90" s="1510"/>
      <c r="M90" s="1507" t="s">
        <v>51</v>
      </c>
      <c r="N90" s="1508"/>
      <c r="O90" s="1040"/>
    </row>
    <row r="91" spans="2:21" ht="6.75" customHeight="1" x14ac:dyDescent="0.3">
      <c r="B91" s="247"/>
      <c r="C91" s="247"/>
      <c r="D91" s="247"/>
      <c r="E91" s="247"/>
      <c r="F91" s="247"/>
      <c r="G91" s="247"/>
      <c r="H91" s="247"/>
      <c r="I91" s="247"/>
      <c r="J91" s="247"/>
      <c r="K91" s="247"/>
      <c r="L91" s="247"/>
      <c r="M91" s="247"/>
      <c r="N91" s="247"/>
      <c r="O91" s="1040"/>
      <c r="P91" s="247"/>
      <c r="Q91" s="247"/>
      <c r="R91" s="247"/>
      <c r="T91" s="247"/>
      <c r="U91" s="247"/>
    </row>
    <row r="92" spans="2:21" ht="15.75" customHeight="1" x14ac:dyDescent="0.25">
      <c r="B92" s="269" t="s">
        <v>42</v>
      </c>
      <c r="C92" s="1524" t="s">
        <v>43</v>
      </c>
      <c r="D92" s="1525"/>
      <c r="E92" s="1525"/>
      <c r="F92" s="1525"/>
      <c r="G92" s="1525"/>
      <c r="H92" s="1526"/>
      <c r="I92" s="1527" t="s">
        <v>62</v>
      </c>
      <c r="J92" s="1528"/>
      <c r="K92" s="1527" t="s">
        <v>44</v>
      </c>
      <c r="L92" s="1528"/>
      <c r="M92" s="1529" t="s">
        <v>45</v>
      </c>
      <c r="N92" s="1482"/>
      <c r="O92" s="1040"/>
      <c r="P92" s="1481" t="s">
        <v>63</v>
      </c>
      <c r="Q92" s="1482"/>
      <c r="R92" s="1041" t="s">
        <v>64</v>
      </c>
    </row>
    <row r="93" spans="2:21" x14ac:dyDescent="0.25">
      <c r="B93" s="267"/>
      <c r="C93" s="1494"/>
      <c r="D93" s="1494"/>
      <c r="E93" s="1494"/>
      <c r="F93" s="1494"/>
      <c r="G93" s="1494"/>
      <c r="H93" s="1494"/>
      <c r="I93" s="1495"/>
      <c r="J93" s="1495"/>
      <c r="K93" s="1495"/>
      <c r="L93" s="1495"/>
      <c r="M93" s="1496"/>
      <c r="N93" s="1478"/>
      <c r="O93" s="1040"/>
      <c r="P93" s="1477"/>
      <c r="Q93" s="1478"/>
      <c r="R93" s="1042"/>
    </row>
    <row r="94" spans="2:21" x14ac:dyDescent="0.25">
      <c r="B94" s="267"/>
      <c r="C94" s="1494"/>
      <c r="D94" s="1494"/>
      <c r="E94" s="1494"/>
      <c r="F94" s="1494"/>
      <c r="G94" s="1494"/>
      <c r="H94" s="1494"/>
      <c r="I94" s="1495"/>
      <c r="J94" s="1495"/>
      <c r="K94" s="1495"/>
      <c r="L94" s="1495"/>
      <c r="M94" s="1496"/>
      <c r="N94" s="1478"/>
      <c r="O94" s="1040"/>
      <c r="P94" s="1477"/>
      <c r="Q94" s="1478"/>
      <c r="R94" s="1042"/>
    </row>
    <row r="95" spans="2:21" x14ac:dyDescent="0.25">
      <c r="B95" s="267"/>
      <c r="C95" s="1494"/>
      <c r="D95" s="1494"/>
      <c r="E95" s="1494"/>
      <c r="F95" s="1494"/>
      <c r="G95" s="1494"/>
      <c r="H95" s="1494"/>
      <c r="I95" s="1495"/>
      <c r="J95" s="1495"/>
      <c r="K95" s="1495"/>
      <c r="L95" s="1495"/>
      <c r="M95" s="1496"/>
      <c r="N95" s="1478"/>
      <c r="O95" s="1040"/>
      <c r="P95" s="1477"/>
      <c r="Q95" s="1478"/>
      <c r="R95" s="1042"/>
    </row>
    <row r="96" spans="2:21" x14ac:dyDescent="0.25">
      <c r="B96" s="267"/>
      <c r="C96" s="1494"/>
      <c r="D96" s="1494"/>
      <c r="E96" s="1494"/>
      <c r="F96" s="1494"/>
      <c r="G96" s="1494"/>
      <c r="H96" s="1494"/>
      <c r="I96" s="1495"/>
      <c r="J96" s="1495"/>
      <c r="K96" s="1495"/>
      <c r="L96" s="1495"/>
      <c r="M96" s="1496"/>
      <c r="N96" s="1478"/>
      <c r="O96" s="1040"/>
      <c r="P96" s="1477"/>
      <c r="Q96" s="1478"/>
      <c r="R96" s="1042"/>
    </row>
    <row r="97" spans="2:18" x14ac:dyDescent="0.25">
      <c r="B97" s="267"/>
      <c r="C97" s="1494"/>
      <c r="D97" s="1494"/>
      <c r="E97" s="1494"/>
      <c r="F97" s="1494"/>
      <c r="G97" s="1494"/>
      <c r="H97" s="1494"/>
      <c r="I97" s="1495"/>
      <c r="J97" s="1495"/>
      <c r="K97" s="1495"/>
      <c r="L97" s="1495"/>
      <c r="M97" s="1496"/>
      <c r="N97" s="1478"/>
      <c r="O97" s="1040"/>
      <c r="P97" s="1477"/>
      <c r="Q97" s="1478"/>
      <c r="R97" s="1042"/>
    </row>
    <row r="98" spans="2:18" x14ac:dyDescent="0.25">
      <c r="B98" s="267"/>
      <c r="C98" s="1494"/>
      <c r="D98" s="1494"/>
      <c r="E98" s="1494"/>
      <c r="F98" s="1494"/>
      <c r="G98" s="1494"/>
      <c r="H98" s="1494"/>
      <c r="I98" s="1495"/>
      <c r="J98" s="1495"/>
      <c r="K98" s="1495"/>
      <c r="L98" s="1495"/>
      <c r="M98" s="1496"/>
      <c r="N98" s="1478"/>
      <c r="O98" s="1040"/>
      <c r="P98" s="1477"/>
      <c r="Q98" s="1478"/>
      <c r="R98" s="1042"/>
    </row>
    <row r="99" spans="2:18" x14ac:dyDescent="0.25">
      <c r="B99" s="267"/>
      <c r="C99" s="1494"/>
      <c r="D99" s="1494"/>
      <c r="E99" s="1494"/>
      <c r="F99" s="1494"/>
      <c r="G99" s="1494"/>
      <c r="H99" s="1494"/>
      <c r="I99" s="1495"/>
      <c r="J99" s="1495"/>
      <c r="K99" s="1495"/>
      <c r="L99" s="1495"/>
      <c r="M99" s="1496"/>
      <c r="N99" s="1478"/>
      <c r="O99" s="1040"/>
      <c r="P99" s="1477"/>
      <c r="Q99" s="1478"/>
      <c r="R99" s="1042"/>
    </row>
    <row r="100" spans="2:18" x14ac:dyDescent="0.25">
      <c r="B100" s="267"/>
      <c r="C100" s="1494"/>
      <c r="D100" s="1494"/>
      <c r="E100" s="1494"/>
      <c r="F100" s="1494"/>
      <c r="G100" s="1494"/>
      <c r="H100" s="1494"/>
      <c r="I100" s="1495"/>
      <c r="J100" s="1495"/>
      <c r="K100" s="1495"/>
      <c r="L100" s="1495"/>
      <c r="M100" s="1496"/>
      <c r="N100" s="1478"/>
      <c r="O100" s="1040"/>
      <c r="P100" s="1477"/>
      <c r="Q100" s="1478"/>
      <c r="R100" s="1042"/>
    </row>
    <row r="101" spans="2:18" x14ac:dyDescent="0.25">
      <c r="B101" s="267"/>
      <c r="C101" s="1494"/>
      <c r="D101" s="1494"/>
      <c r="E101" s="1494"/>
      <c r="F101" s="1494"/>
      <c r="G101" s="1494"/>
      <c r="H101" s="1494"/>
      <c r="I101" s="1495"/>
      <c r="J101" s="1495"/>
      <c r="K101" s="1495"/>
      <c r="L101" s="1495"/>
      <c r="M101" s="1496"/>
      <c r="N101" s="1478"/>
      <c r="O101" s="1040"/>
      <c r="P101" s="1477"/>
      <c r="Q101" s="1478"/>
      <c r="R101" s="1042"/>
    </row>
    <row r="102" spans="2:18" x14ac:dyDescent="0.25">
      <c r="B102" s="267"/>
      <c r="C102" s="1500"/>
      <c r="D102" s="1500"/>
      <c r="E102" s="1500"/>
      <c r="F102" s="1500"/>
      <c r="G102" s="1500"/>
      <c r="H102" s="1500"/>
      <c r="I102" s="1495"/>
      <c r="J102" s="1495"/>
      <c r="K102" s="1495"/>
      <c r="L102" s="1495"/>
      <c r="M102" s="1496"/>
      <c r="N102" s="1478"/>
      <c r="O102" s="1040"/>
      <c r="P102" s="1477"/>
      <c r="Q102" s="1478"/>
      <c r="R102" s="1042"/>
    </row>
    <row r="103" spans="2:18" x14ac:dyDescent="0.25">
      <c r="B103" s="267"/>
      <c r="C103" s="1501"/>
      <c r="D103" s="1501"/>
      <c r="E103" s="1501"/>
      <c r="F103" s="1501"/>
      <c r="G103" s="1501"/>
      <c r="H103" s="1501"/>
      <c r="I103" s="1495"/>
      <c r="J103" s="1495"/>
      <c r="K103" s="1495"/>
      <c r="L103" s="1495"/>
      <c r="M103" s="1496"/>
      <c r="N103" s="1478"/>
      <c r="O103" s="1040"/>
      <c r="P103" s="1477"/>
      <c r="Q103" s="1478"/>
      <c r="R103" s="1042"/>
    </row>
    <row r="104" spans="2:18" x14ac:dyDescent="0.25">
      <c r="B104" s="267"/>
      <c r="C104" s="1494"/>
      <c r="D104" s="1494"/>
      <c r="E104" s="1494"/>
      <c r="F104" s="1494"/>
      <c r="G104" s="1494"/>
      <c r="H104" s="1494"/>
      <c r="I104" s="1495"/>
      <c r="J104" s="1495"/>
      <c r="K104" s="1495"/>
      <c r="L104" s="1495"/>
      <c r="M104" s="1496"/>
      <c r="N104" s="1478"/>
      <c r="O104" s="1040"/>
      <c r="P104" s="1477"/>
      <c r="Q104" s="1478"/>
      <c r="R104" s="1042"/>
    </row>
    <row r="105" spans="2:18" x14ac:dyDescent="0.25">
      <c r="B105" s="267"/>
      <c r="C105" s="1494"/>
      <c r="D105" s="1494"/>
      <c r="E105" s="1494"/>
      <c r="F105" s="1494"/>
      <c r="G105" s="1494"/>
      <c r="H105" s="1494"/>
      <c r="I105" s="1495"/>
      <c r="J105" s="1495"/>
      <c r="K105" s="1495"/>
      <c r="L105" s="1495"/>
      <c r="M105" s="1496"/>
      <c r="N105" s="1478"/>
      <c r="O105" s="1040"/>
      <c r="P105" s="1477"/>
      <c r="Q105" s="1478"/>
      <c r="R105" s="1042"/>
    </row>
    <row r="106" spans="2:18" x14ac:dyDescent="0.25">
      <c r="B106" s="267"/>
      <c r="C106" s="1494"/>
      <c r="D106" s="1494"/>
      <c r="E106" s="1494"/>
      <c r="F106" s="1494"/>
      <c r="G106" s="1494"/>
      <c r="H106" s="1494"/>
      <c r="I106" s="1495"/>
      <c r="J106" s="1495"/>
      <c r="K106" s="1495"/>
      <c r="L106" s="1495"/>
      <c r="M106" s="1496"/>
      <c r="N106" s="1478"/>
      <c r="O106" s="1040"/>
      <c r="P106" s="1477"/>
      <c r="Q106" s="1478"/>
      <c r="R106" s="1042"/>
    </row>
    <row r="107" spans="2:18" x14ac:dyDescent="0.25">
      <c r="B107" s="267"/>
      <c r="C107" s="1494"/>
      <c r="D107" s="1494"/>
      <c r="E107" s="1494"/>
      <c r="F107" s="1494"/>
      <c r="G107" s="1494"/>
      <c r="H107" s="1494"/>
      <c r="I107" s="1495"/>
      <c r="J107" s="1495"/>
      <c r="K107" s="1495"/>
      <c r="L107" s="1495"/>
      <c r="M107" s="1496"/>
      <c r="N107" s="1478"/>
      <c r="O107" s="1040"/>
      <c r="P107" s="1477"/>
      <c r="Q107" s="1478"/>
      <c r="R107" s="1042"/>
    </row>
    <row r="108" spans="2:18" x14ac:dyDescent="0.25">
      <c r="B108" s="267"/>
      <c r="C108" s="1494"/>
      <c r="D108" s="1494"/>
      <c r="E108" s="1494"/>
      <c r="F108" s="1494"/>
      <c r="G108" s="1494"/>
      <c r="H108" s="1494"/>
      <c r="I108" s="1495"/>
      <c r="J108" s="1495"/>
      <c r="K108" s="1495"/>
      <c r="L108" s="1495"/>
      <c r="M108" s="1496"/>
      <c r="N108" s="1478"/>
      <c r="O108" s="1040"/>
      <c r="P108" s="1477"/>
      <c r="Q108" s="1478"/>
      <c r="R108" s="1042"/>
    </row>
    <row r="109" spans="2:18" x14ac:dyDescent="0.25">
      <c r="B109" s="267"/>
      <c r="C109" s="1494"/>
      <c r="D109" s="1494"/>
      <c r="E109" s="1494"/>
      <c r="F109" s="1494"/>
      <c r="G109" s="1494"/>
      <c r="H109" s="1494"/>
      <c r="I109" s="1495"/>
      <c r="J109" s="1495"/>
      <c r="K109" s="1495"/>
      <c r="L109" s="1495"/>
      <c r="M109" s="1496"/>
      <c r="N109" s="1478"/>
      <c r="O109" s="1040"/>
      <c r="P109" s="1477"/>
      <c r="Q109" s="1478"/>
      <c r="R109" s="1042"/>
    </row>
    <row r="110" spans="2:18" x14ac:dyDescent="0.25">
      <c r="B110" s="267"/>
      <c r="C110" s="1494"/>
      <c r="D110" s="1494"/>
      <c r="E110" s="1494"/>
      <c r="F110" s="1494"/>
      <c r="G110" s="1494"/>
      <c r="H110" s="1494"/>
      <c r="I110" s="1495"/>
      <c r="J110" s="1495"/>
      <c r="K110" s="1495"/>
      <c r="L110" s="1495"/>
      <c r="M110" s="1496"/>
      <c r="N110" s="1478"/>
      <c r="O110" s="1040"/>
      <c r="P110" s="1477"/>
      <c r="Q110" s="1478"/>
      <c r="R110" s="1042"/>
    </row>
    <row r="111" spans="2:18" x14ac:dyDescent="0.25">
      <c r="B111" s="267"/>
      <c r="C111" s="1494"/>
      <c r="D111" s="1494"/>
      <c r="E111" s="1494"/>
      <c r="F111" s="1494"/>
      <c r="G111" s="1494"/>
      <c r="H111" s="1494"/>
      <c r="I111" s="1495"/>
      <c r="J111" s="1495"/>
      <c r="K111" s="1495"/>
      <c r="L111" s="1495"/>
      <c r="M111" s="1496"/>
      <c r="N111" s="1478"/>
      <c r="O111" s="1040"/>
      <c r="P111" s="1477"/>
      <c r="Q111" s="1478"/>
      <c r="R111" s="1042"/>
    </row>
    <row r="112" spans="2:18" x14ac:dyDescent="0.25">
      <c r="B112" s="267"/>
      <c r="C112" s="1494"/>
      <c r="D112" s="1494"/>
      <c r="E112" s="1494"/>
      <c r="F112" s="1494"/>
      <c r="G112" s="1494"/>
      <c r="H112" s="1494"/>
      <c r="I112" s="1495"/>
      <c r="J112" s="1495"/>
      <c r="K112" s="1495"/>
      <c r="L112" s="1495"/>
      <c r="M112" s="1496"/>
      <c r="N112" s="1478"/>
      <c r="O112" s="1040"/>
      <c r="P112" s="1477"/>
      <c r="Q112" s="1478"/>
      <c r="R112" s="1042"/>
    </row>
    <row r="113" spans="2:18" x14ac:dyDescent="0.25">
      <c r="B113" s="267"/>
      <c r="C113" s="1494"/>
      <c r="D113" s="1494"/>
      <c r="E113" s="1494"/>
      <c r="F113" s="1494"/>
      <c r="G113" s="1494"/>
      <c r="H113" s="1494"/>
      <c r="I113" s="1495"/>
      <c r="J113" s="1495"/>
      <c r="K113" s="1495"/>
      <c r="L113" s="1495"/>
      <c r="M113" s="1496"/>
      <c r="N113" s="1478"/>
      <c r="O113" s="1040"/>
      <c r="P113" s="1477"/>
      <c r="Q113" s="1478"/>
      <c r="R113" s="1042"/>
    </row>
    <row r="114" spans="2:18" x14ac:dyDescent="0.25">
      <c r="B114" s="267"/>
      <c r="C114" s="1494"/>
      <c r="D114" s="1494"/>
      <c r="E114" s="1494"/>
      <c r="F114" s="1494"/>
      <c r="G114" s="1494"/>
      <c r="H114" s="1494"/>
      <c r="I114" s="1495"/>
      <c r="J114" s="1495"/>
      <c r="K114" s="1495"/>
      <c r="L114" s="1495"/>
      <c r="M114" s="1496"/>
      <c r="N114" s="1478"/>
      <c r="O114" s="1040"/>
      <c r="P114" s="1477"/>
      <c r="Q114" s="1478"/>
      <c r="R114" s="1042"/>
    </row>
    <row r="115" spans="2:18" x14ac:dyDescent="0.25">
      <c r="B115" s="267"/>
      <c r="C115" s="1494"/>
      <c r="D115" s="1494"/>
      <c r="E115" s="1494"/>
      <c r="F115" s="1494"/>
      <c r="G115" s="1494"/>
      <c r="H115" s="1494"/>
      <c r="I115" s="1495"/>
      <c r="J115" s="1495"/>
      <c r="K115" s="1495"/>
      <c r="L115" s="1495"/>
      <c r="M115" s="1496"/>
      <c r="N115" s="1478"/>
      <c r="O115" s="1040"/>
      <c r="P115" s="1477"/>
      <c r="Q115" s="1478"/>
      <c r="R115" s="1042"/>
    </row>
    <row r="116" spans="2:18" x14ac:dyDescent="0.25">
      <c r="B116" s="267"/>
      <c r="C116" s="1494"/>
      <c r="D116" s="1494"/>
      <c r="E116" s="1494"/>
      <c r="F116" s="1494"/>
      <c r="G116" s="1494"/>
      <c r="H116" s="1494"/>
      <c r="I116" s="1495"/>
      <c r="J116" s="1495"/>
      <c r="K116" s="1495"/>
      <c r="L116" s="1495"/>
      <c r="M116" s="1496"/>
      <c r="N116" s="1478"/>
      <c r="O116" s="1040"/>
      <c r="P116" s="1477"/>
      <c r="Q116" s="1478"/>
      <c r="R116" s="1042"/>
    </row>
    <row r="117" spans="2:18" x14ac:dyDescent="0.25">
      <c r="B117" s="267"/>
      <c r="C117" s="1494"/>
      <c r="D117" s="1494"/>
      <c r="E117" s="1494"/>
      <c r="F117" s="1494"/>
      <c r="G117" s="1494"/>
      <c r="H117" s="1494"/>
      <c r="I117" s="1495"/>
      <c r="J117" s="1495"/>
      <c r="K117" s="1495"/>
      <c r="L117" s="1495"/>
      <c r="M117" s="1496"/>
      <c r="N117" s="1478"/>
      <c r="O117" s="1040"/>
      <c r="P117" s="1477"/>
      <c r="Q117" s="1478"/>
      <c r="R117" s="1042"/>
    </row>
    <row r="118" spans="2:18" x14ac:dyDescent="0.25">
      <c r="B118" s="267"/>
      <c r="C118" s="1494"/>
      <c r="D118" s="1494"/>
      <c r="E118" s="1494"/>
      <c r="F118" s="1494"/>
      <c r="G118" s="1494"/>
      <c r="H118" s="1494"/>
      <c r="I118" s="1495"/>
      <c r="J118" s="1495"/>
      <c r="K118" s="1495"/>
      <c r="L118" s="1495"/>
      <c r="M118" s="1496"/>
      <c r="N118" s="1478"/>
      <c r="O118" s="1040"/>
      <c r="P118" s="1477"/>
      <c r="Q118" s="1478"/>
      <c r="R118" s="1042"/>
    </row>
    <row r="119" spans="2:18" x14ac:dyDescent="0.25">
      <c r="B119" s="267"/>
      <c r="C119" s="1494"/>
      <c r="D119" s="1494"/>
      <c r="E119" s="1494"/>
      <c r="F119" s="1494"/>
      <c r="G119" s="1494"/>
      <c r="H119" s="1494"/>
      <c r="I119" s="1495"/>
      <c r="J119" s="1495"/>
      <c r="K119" s="1495"/>
      <c r="L119" s="1495"/>
      <c r="M119" s="1496"/>
      <c r="N119" s="1478"/>
      <c r="O119" s="1040"/>
      <c r="P119" s="1477"/>
      <c r="Q119" s="1478"/>
      <c r="R119" s="1042"/>
    </row>
    <row r="120" spans="2:18" x14ac:dyDescent="0.25">
      <c r="B120" s="267"/>
      <c r="C120" s="1494"/>
      <c r="D120" s="1494"/>
      <c r="E120" s="1494"/>
      <c r="F120" s="1494"/>
      <c r="G120" s="1494"/>
      <c r="H120" s="1494"/>
      <c r="I120" s="1495"/>
      <c r="J120" s="1495"/>
      <c r="K120" s="1495"/>
      <c r="L120" s="1495"/>
      <c r="M120" s="1496"/>
      <c r="N120" s="1478"/>
      <c r="O120" s="1040"/>
      <c r="P120" s="1477"/>
      <c r="Q120" s="1478"/>
      <c r="R120" s="1042"/>
    </row>
    <row r="121" spans="2:18" x14ac:dyDescent="0.25">
      <c r="B121" s="267"/>
      <c r="C121" s="1494"/>
      <c r="D121" s="1494"/>
      <c r="E121" s="1494"/>
      <c r="F121" s="1494"/>
      <c r="G121" s="1494"/>
      <c r="H121" s="1494"/>
      <c r="I121" s="1495"/>
      <c r="J121" s="1495"/>
      <c r="K121" s="1495"/>
      <c r="L121" s="1495"/>
      <c r="M121" s="1496"/>
      <c r="N121" s="1478"/>
      <c r="O121" s="1040"/>
      <c r="P121" s="1477"/>
      <c r="Q121" s="1478"/>
      <c r="R121" s="1042"/>
    </row>
    <row r="122" spans="2:18" x14ac:dyDescent="0.25">
      <c r="B122" s="267"/>
      <c r="C122" s="1494"/>
      <c r="D122" s="1494"/>
      <c r="E122" s="1494"/>
      <c r="F122" s="1494"/>
      <c r="G122" s="1494"/>
      <c r="H122" s="1494"/>
      <c r="I122" s="1495"/>
      <c r="J122" s="1495"/>
      <c r="K122" s="1495"/>
      <c r="L122" s="1495"/>
      <c r="M122" s="1496"/>
      <c r="N122" s="1478"/>
      <c r="O122" s="1040"/>
      <c r="P122" s="1477"/>
      <c r="Q122" s="1478"/>
      <c r="R122" s="1042"/>
    </row>
    <row r="123" spans="2:18" x14ac:dyDescent="0.25">
      <c r="B123" s="267"/>
      <c r="C123" s="1494"/>
      <c r="D123" s="1494"/>
      <c r="E123" s="1494"/>
      <c r="F123" s="1494"/>
      <c r="G123" s="1494"/>
      <c r="H123" s="1494"/>
      <c r="I123" s="1495"/>
      <c r="J123" s="1495"/>
      <c r="K123" s="1495"/>
      <c r="L123" s="1495"/>
      <c r="M123" s="1496"/>
      <c r="N123" s="1478"/>
      <c r="O123" s="1040"/>
      <c r="P123" s="1477"/>
      <c r="Q123" s="1478"/>
      <c r="R123" s="1042"/>
    </row>
    <row r="124" spans="2:18" x14ac:dyDescent="0.25">
      <c r="B124" s="267"/>
      <c r="C124" s="1494"/>
      <c r="D124" s="1494"/>
      <c r="E124" s="1494"/>
      <c r="F124" s="1494"/>
      <c r="G124" s="1494"/>
      <c r="H124" s="1494"/>
      <c r="I124" s="1495"/>
      <c r="J124" s="1495"/>
      <c r="K124" s="1495"/>
      <c r="L124" s="1495"/>
      <c r="M124" s="1496"/>
      <c r="N124" s="1478"/>
      <c r="O124" s="1040"/>
      <c r="P124" s="1477"/>
      <c r="Q124" s="1478"/>
      <c r="R124" s="1042"/>
    </row>
    <row r="125" spans="2:18" x14ac:dyDescent="0.25">
      <c r="B125" s="267"/>
      <c r="C125" s="1494"/>
      <c r="D125" s="1494"/>
      <c r="E125" s="1494"/>
      <c r="F125" s="1494"/>
      <c r="G125" s="1494"/>
      <c r="H125" s="1494"/>
      <c r="I125" s="1495"/>
      <c r="J125" s="1495"/>
      <c r="K125" s="1495"/>
      <c r="L125" s="1495"/>
      <c r="M125" s="1496"/>
      <c r="N125" s="1478"/>
      <c r="O125" s="1040"/>
      <c r="P125" s="1477"/>
      <c r="Q125" s="1478"/>
      <c r="R125" s="1042"/>
    </row>
    <row r="126" spans="2:18" x14ac:dyDescent="0.25">
      <c r="B126" s="267"/>
      <c r="C126" s="1494"/>
      <c r="D126" s="1494"/>
      <c r="E126" s="1494"/>
      <c r="F126" s="1494"/>
      <c r="G126" s="1494"/>
      <c r="H126" s="1494"/>
      <c r="I126" s="1495"/>
      <c r="J126" s="1495"/>
      <c r="K126" s="1495"/>
      <c r="L126" s="1495"/>
      <c r="M126" s="1496"/>
      <c r="N126" s="1478"/>
      <c r="O126" s="1040"/>
      <c r="P126" s="1477"/>
      <c r="Q126" s="1478"/>
      <c r="R126" s="1042"/>
    </row>
    <row r="127" spans="2:18" x14ac:dyDescent="0.25">
      <c r="B127" s="267"/>
      <c r="C127" s="1494"/>
      <c r="D127" s="1494"/>
      <c r="E127" s="1494"/>
      <c r="F127" s="1494"/>
      <c r="G127" s="1494"/>
      <c r="H127" s="1494"/>
      <c r="I127" s="1495"/>
      <c r="J127" s="1495"/>
      <c r="K127" s="1495"/>
      <c r="L127" s="1495"/>
      <c r="M127" s="1496"/>
      <c r="N127" s="1478"/>
      <c r="O127" s="1040"/>
      <c r="P127" s="1477"/>
      <c r="Q127" s="1478"/>
      <c r="R127" s="1042"/>
    </row>
    <row r="128" spans="2:18" x14ac:dyDescent="0.25">
      <c r="B128" s="267"/>
      <c r="C128" s="1494"/>
      <c r="D128" s="1494"/>
      <c r="E128" s="1494"/>
      <c r="F128" s="1494"/>
      <c r="G128" s="1494"/>
      <c r="H128" s="1494"/>
      <c r="I128" s="1495"/>
      <c r="J128" s="1495"/>
      <c r="K128" s="1495"/>
      <c r="L128" s="1495"/>
      <c r="M128" s="1496"/>
      <c r="N128" s="1478"/>
      <c r="O128" s="1040"/>
      <c r="P128" s="1477"/>
      <c r="Q128" s="1478"/>
      <c r="R128" s="1042"/>
    </row>
    <row r="129" spans="2:18" x14ac:dyDescent="0.25">
      <c r="B129" s="267"/>
      <c r="C129" s="1494"/>
      <c r="D129" s="1494"/>
      <c r="E129" s="1494"/>
      <c r="F129" s="1494"/>
      <c r="G129" s="1494"/>
      <c r="H129" s="1494"/>
      <c r="I129" s="1495"/>
      <c r="J129" s="1495"/>
      <c r="K129" s="1495"/>
      <c r="L129" s="1495"/>
      <c r="M129" s="1496"/>
      <c r="N129" s="1478"/>
      <c r="O129" s="1040"/>
      <c r="P129" s="1477"/>
      <c r="Q129" s="1478"/>
      <c r="R129" s="1042"/>
    </row>
    <row r="130" spans="2:18" x14ac:dyDescent="0.25">
      <c r="B130" s="267"/>
      <c r="C130" s="1494"/>
      <c r="D130" s="1494"/>
      <c r="E130" s="1494"/>
      <c r="F130" s="1494"/>
      <c r="G130" s="1494"/>
      <c r="H130" s="1494"/>
      <c r="I130" s="1495"/>
      <c r="J130" s="1495"/>
      <c r="K130" s="1495"/>
      <c r="L130" s="1495"/>
      <c r="M130" s="1496"/>
      <c r="N130" s="1478"/>
      <c r="O130" s="1040"/>
      <c r="P130" s="1477"/>
      <c r="Q130" s="1478"/>
      <c r="R130" s="1042"/>
    </row>
    <row r="131" spans="2:18" x14ac:dyDescent="0.25">
      <c r="B131" s="267"/>
      <c r="C131" s="1494"/>
      <c r="D131" s="1494"/>
      <c r="E131" s="1494"/>
      <c r="F131" s="1494"/>
      <c r="G131" s="1494"/>
      <c r="H131" s="1494"/>
      <c r="I131" s="1495"/>
      <c r="J131" s="1495"/>
      <c r="K131" s="1495"/>
      <c r="L131" s="1495"/>
      <c r="M131" s="1496"/>
      <c r="N131" s="1478"/>
      <c r="O131" s="1040"/>
      <c r="P131" s="1477"/>
      <c r="Q131" s="1478"/>
      <c r="R131" s="1042"/>
    </row>
    <row r="132" spans="2:18" x14ac:dyDescent="0.25">
      <c r="B132" s="267"/>
      <c r="C132" s="1494"/>
      <c r="D132" s="1494"/>
      <c r="E132" s="1494"/>
      <c r="F132" s="1494"/>
      <c r="G132" s="1494"/>
      <c r="H132" s="1494"/>
      <c r="I132" s="1495"/>
      <c r="J132" s="1495"/>
      <c r="K132" s="1495"/>
      <c r="L132" s="1495"/>
      <c r="M132" s="1496"/>
      <c r="N132" s="1478"/>
      <c r="O132" s="1040"/>
      <c r="P132" s="1477"/>
      <c r="Q132" s="1478"/>
      <c r="R132" s="1042"/>
    </row>
    <row r="133" spans="2:18" x14ac:dyDescent="0.25">
      <c r="B133" s="267"/>
      <c r="C133" s="1494"/>
      <c r="D133" s="1494"/>
      <c r="E133" s="1494"/>
      <c r="F133" s="1494"/>
      <c r="G133" s="1494"/>
      <c r="H133" s="1494"/>
      <c r="I133" s="1495"/>
      <c r="J133" s="1495"/>
      <c r="K133" s="1495"/>
      <c r="L133" s="1495"/>
      <c r="M133" s="1496"/>
      <c r="N133" s="1478"/>
      <c r="O133" s="1040"/>
      <c r="P133" s="1477"/>
      <c r="Q133" s="1478"/>
      <c r="R133" s="1042"/>
    </row>
    <row r="134" spans="2:18" x14ac:dyDescent="0.25">
      <c r="B134" s="267"/>
      <c r="C134" s="1494"/>
      <c r="D134" s="1494"/>
      <c r="E134" s="1494"/>
      <c r="F134" s="1494"/>
      <c r="G134" s="1494"/>
      <c r="H134" s="1494"/>
      <c r="I134" s="1495"/>
      <c r="J134" s="1495"/>
      <c r="K134" s="1495"/>
      <c r="L134" s="1495"/>
      <c r="M134" s="1496"/>
      <c r="N134" s="1478"/>
      <c r="O134" s="1040"/>
      <c r="P134" s="1477"/>
      <c r="Q134" s="1478"/>
      <c r="R134" s="1042"/>
    </row>
    <row r="135" spans="2:18" x14ac:dyDescent="0.25">
      <c r="B135" s="267"/>
      <c r="C135" s="1494"/>
      <c r="D135" s="1494"/>
      <c r="E135" s="1494"/>
      <c r="F135" s="1494"/>
      <c r="G135" s="1494"/>
      <c r="H135" s="1494"/>
      <c r="I135" s="1495"/>
      <c r="J135" s="1495"/>
      <c r="K135" s="1495"/>
      <c r="L135" s="1495"/>
      <c r="M135" s="1496"/>
      <c r="N135" s="1478"/>
      <c r="O135" s="1040"/>
      <c r="P135" s="1477"/>
      <c r="Q135" s="1478"/>
      <c r="R135" s="1042"/>
    </row>
    <row r="136" spans="2:18" x14ac:dyDescent="0.25">
      <c r="B136" s="267"/>
      <c r="C136" s="1494"/>
      <c r="D136" s="1494"/>
      <c r="E136" s="1494"/>
      <c r="F136" s="1494"/>
      <c r="G136" s="1494"/>
      <c r="H136" s="1494"/>
      <c r="I136" s="1495"/>
      <c r="J136" s="1495"/>
      <c r="K136" s="1495"/>
      <c r="L136" s="1495"/>
      <c r="M136" s="1496"/>
      <c r="N136" s="1478"/>
      <c r="O136" s="1040"/>
      <c r="P136" s="1477"/>
      <c r="Q136" s="1478"/>
      <c r="R136" s="1042"/>
    </row>
    <row r="137" spans="2:18" x14ac:dyDescent="0.25">
      <c r="B137" s="267"/>
      <c r="C137" s="1494"/>
      <c r="D137" s="1494"/>
      <c r="E137" s="1494"/>
      <c r="F137" s="1494"/>
      <c r="G137" s="1494"/>
      <c r="H137" s="1494"/>
      <c r="I137" s="1495"/>
      <c r="J137" s="1495"/>
      <c r="K137" s="1495"/>
      <c r="L137" s="1495"/>
      <c r="M137" s="1496"/>
      <c r="N137" s="1478"/>
      <c r="O137" s="1040"/>
      <c r="P137" s="1477"/>
      <c r="Q137" s="1478"/>
      <c r="R137" s="1042"/>
    </row>
    <row r="138" spans="2:18" x14ac:dyDescent="0.25">
      <c r="B138" s="267"/>
      <c r="C138" s="1494"/>
      <c r="D138" s="1494"/>
      <c r="E138" s="1494"/>
      <c r="F138" s="1494"/>
      <c r="G138" s="1494"/>
      <c r="H138" s="1494"/>
      <c r="I138" s="1495"/>
      <c r="J138" s="1495"/>
      <c r="K138" s="1495"/>
      <c r="L138" s="1495"/>
      <c r="M138" s="1496"/>
      <c r="N138" s="1478"/>
      <c r="O138" s="1040"/>
      <c r="P138" s="1477"/>
      <c r="Q138" s="1478"/>
      <c r="R138" s="1042"/>
    </row>
    <row r="139" spans="2:18" x14ac:dyDescent="0.25">
      <c r="B139" s="267"/>
      <c r="C139" s="1494"/>
      <c r="D139" s="1494"/>
      <c r="E139" s="1494"/>
      <c r="F139" s="1494"/>
      <c r="G139" s="1494"/>
      <c r="H139" s="1494"/>
      <c r="I139" s="1495"/>
      <c r="J139" s="1495"/>
      <c r="K139" s="1495"/>
      <c r="L139" s="1495"/>
      <c r="M139" s="1496"/>
      <c r="N139" s="1478"/>
      <c r="O139" s="1040"/>
      <c r="P139" s="1477"/>
      <c r="Q139" s="1478"/>
      <c r="R139" s="1042"/>
    </row>
    <row r="140" spans="2:18" x14ac:dyDescent="0.25">
      <c r="B140" s="267"/>
      <c r="C140" s="1494"/>
      <c r="D140" s="1494"/>
      <c r="E140" s="1494"/>
      <c r="F140" s="1494"/>
      <c r="G140" s="1494"/>
      <c r="H140" s="1494"/>
      <c r="I140" s="1495"/>
      <c r="J140" s="1495"/>
      <c r="K140" s="1495"/>
      <c r="L140" s="1495"/>
      <c r="M140" s="1496"/>
      <c r="N140" s="1478"/>
      <c r="O140" s="1040"/>
      <c r="P140" s="1477"/>
      <c r="Q140" s="1478"/>
      <c r="R140" s="1042"/>
    </row>
    <row r="141" spans="2:18" x14ac:dyDescent="0.25">
      <c r="B141" s="267"/>
      <c r="C141" s="1494"/>
      <c r="D141" s="1494"/>
      <c r="E141" s="1494"/>
      <c r="F141" s="1494"/>
      <c r="G141" s="1494"/>
      <c r="H141" s="1494"/>
      <c r="I141" s="1495"/>
      <c r="J141" s="1495"/>
      <c r="K141" s="1495"/>
      <c r="L141" s="1495"/>
      <c r="M141" s="1496"/>
      <c r="N141" s="1478"/>
      <c r="O141" s="1040"/>
      <c r="P141" s="1477"/>
      <c r="Q141" s="1478"/>
      <c r="R141" s="1042"/>
    </row>
    <row r="142" spans="2:18" x14ac:dyDescent="0.25">
      <c r="B142" s="267"/>
      <c r="C142" s="1494"/>
      <c r="D142" s="1494"/>
      <c r="E142" s="1494"/>
      <c r="F142" s="1494"/>
      <c r="G142" s="1494"/>
      <c r="H142" s="1494"/>
      <c r="I142" s="1495"/>
      <c r="J142" s="1495"/>
      <c r="K142" s="1495"/>
      <c r="L142" s="1495"/>
      <c r="M142" s="1496"/>
      <c r="N142" s="1478"/>
      <c r="O142" s="1040"/>
      <c r="P142" s="1477"/>
      <c r="Q142" s="1478"/>
      <c r="R142" s="1042"/>
    </row>
    <row r="143" spans="2:18" x14ac:dyDescent="0.25">
      <c r="B143" s="267"/>
      <c r="C143" s="1494"/>
      <c r="D143" s="1494"/>
      <c r="E143" s="1494"/>
      <c r="F143" s="1494"/>
      <c r="G143" s="1494"/>
      <c r="H143" s="1494"/>
      <c r="I143" s="1495"/>
      <c r="J143" s="1495"/>
      <c r="K143" s="1495"/>
      <c r="L143" s="1495"/>
      <c r="M143" s="1496"/>
      <c r="N143" s="1478"/>
      <c r="O143" s="1040"/>
      <c r="P143" s="1477"/>
      <c r="Q143" s="1478"/>
      <c r="R143" s="1042"/>
    </row>
    <row r="144" spans="2:18" x14ac:dyDescent="0.25">
      <c r="B144" s="267"/>
      <c r="C144" s="1494"/>
      <c r="D144" s="1494"/>
      <c r="E144" s="1494"/>
      <c r="F144" s="1494"/>
      <c r="G144" s="1494"/>
      <c r="H144" s="1494"/>
      <c r="I144" s="1495"/>
      <c r="J144" s="1495"/>
      <c r="K144" s="1495"/>
      <c r="L144" s="1495"/>
      <c r="M144" s="1496"/>
      <c r="N144" s="1478"/>
      <c r="O144" s="1040"/>
      <c r="P144" s="1477"/>
      <c r="Q144" s="1478"/>
      <c r="R144" s="1042"/>
    </row>
    <row r="145" spans="2:21" x14ac:dyDescent="0.25">
      <c r="B145" s="267"/>
      <c r="C145" s="1494"/>
      <c r="D145" s="1494"/>
      <c r="E145" s="1494"/>
      <c r="F145" s="1494"/>
      <c r="G145" s="1494"/>
      <c r="H145" s="1494"/>
      <c r="I145" s="1495"/>
      <c r="J145" s="1495"/>
      <c r="K145" s="1495"/>
      <c r="L145" s="1495"/>
      <c r="M145" s="1496"/>
      <c r="N145" s="1478"/>
      <c r="O145" s="1040"/>
      <c r="P145" s="1477"/>
      <c r="Q145" s="1478"/>
      <c r="R145" s="1042"/>
    </row>
    <row r="146" spans="2:21" x14ac:dyDescent="0.25">
      <c r="B146" s="267"/>
      <c r="C146" s="1494"/>
      <c r="D146" s="1494"/>
      <c r="E146" s="1494"/>
      <c r="F146" s="1494"/>
      <c r="G146" s="1494"/>
      <c r="H146" s="1494"/>
      <c r="I146" s="1495"/>
      <c r="J146" s="1495"/>
      <c r="K146" s="1495"/>
      <c r="L146" s="1495"/>
      <c r="M146" s="1496"/>
      <c r="N146" s="1478"/>
      <c r="O146" s="1040"/>
      <c r="P146" s="1477"/>
      <c r="Q146" s="1478"/>
      <c r="R146" s="1042"/>
    </row>
    <row r="147" spans="2:21" x14ac:dyDescent="0.25">
      <c r="B147" s="267"/>
      <c r="C147" s="1494"/>
      <c r="D147" s="1494"/>
      <c r="E147" s="1494"/>
      <c r="F147" s="1494"/>
      <c r="G147" s="1494"/>
      <c r="H147" s="1494"/>
      <c r="I147" s="1495"/>
      <c r="J147" s="1495"/>
      <c r="K147" s="1495"/>
      <c r="L147" s="1495"/>
      <c r="M147" s="1496"/>
      <c r="N147" s="1478"/>
      <c r="O147" s="1040"/>
      <c r="P147" s="1477"/>
      <c r="Q147" s="1478"/>
      <c r="R147" s="1042"/>
    </row>
    <row r="148" spans="2:21" x14ac:dyDescent="0.25">
      <c r="B148" s="267"/>
      <c r="C148" s="1494"/>
      <c r="D148" s="1494"/>
      <c r="E148" s="1494"/>
      <c r="F148" s="1494"/>
      <c r="G148" s="1494"/>
      <c r="H148" s="1494"/>
      <c r="I148" s="1495"/>
      <c r="J148" s="1495"/>
      <c r="K148" s="1495"/>
      <c r="L148" s="1495"/>
      <c r="M148" s="1496"/>
      <c r="N148" s="1478"/>
      <c r="O148" s="1040"/>
      <c r="P148" s="1477"/>
      <c r="Q148" s="1478"/>
      <c r="R148" s="1042"/>
    </row>
    <row r="149" spans="2:21" x14ac:dyDescent="0.25">
      <c r="B149" s="267"/>
      <c r="C149" s="1494"/>
      <c r="D149" s="1494"/>
      <c r="E149" s="1494"/>
      <c r="F149" s="1494"/>
      <c r="G149" s="1494"/>
      <c r="H149" s="1494"/>
      <c r="I149" s="1495"/>
      <c r="J149" s="1495"/>
      <c r="K149" s="1495"/>
      <c r="L149" s="1495"/>
      <c r="M149" s="1496"/>
      <c r="N149" s="1478"/>
      <c r="O149" s="1040"/>
      <c r="P149" s="1477"/>
      <c r="Q149" s="1478"/>
      <c r="R149" s="1042"/>
    </row>
    <row r="150" spans="2:21" x14ac:dyDescent="0.25">
      <c r="B150" s="267"/>
      <c r="C150" s="1494"/>
      <c r="D150" s="1494"/>
      <c r="E150" s="1494"/>
      <c r="F150" s="1494"/>
      <c r="G150" s="1494"/>
      <c r="H150" s="1494"/>
      <c r="I150" s="1495"/>
      <c r="J150" s="1495"/>
      <c r="K150" s="1495"/>
      <c r="L150" s="1495"/>
      <c r="M150" s="1496"/>
      <c r="N150" s="1478"/>
      <c r="O150" s="1040"/>
      <c r="P150" s="1477"/>
      <c r="Q150" s="1478"/>
      <c r="R150" s="1042"/>
    </row>
    <row r="151" spans="2:21" x14ac:dyDescent="0.25">
      <c r="B151" s="268"/>
      <c r="C151" s="1497"/>
      <c r="D151" s="1497"/>
      <c r="E151" s="1497"/>
      <c r="F151" s="1497"/>
      <c r="G151" s="1497"/>
      <c r="H151" s="1497"/>
      <c r="I151" s="1498"/>
      <c r="J151" s="1498"/>
      <c r="K151" s="1498"/>
      <c r="L151" s="1498"/>
      <c r="M151" s="1499"/>
      <c r="N151" s="1480"/>
      <c r="O151" s="1040"/>
      <c r="P151" s="1479"/>
      <c r="Q151" s="1480"/>
      <c r="R151" s="1043"/>
    </row>
    <row r="152" spans="2:21" ht="18.75" x14ac:dyDescent="0.3">
      <c r="C152" s="1483"/>
      <c r="D152" s="1483"/>
      <c r="E152" s="1483"/>
      <c r="F152" s="1483"/>
      <c r="G152" s="1483"/>
      <c r="H152" s="1483"/>
      <c r="I152" s="1484"/>
      <c r="J152" s="1484"/>
      <c r="K152" s="1484"/>
      <c r="L152" s="1484"/>
      <c r="M152" s="1484"/>
      <c r="N152" s="1484"/>
      <c r="O152" s="1040"/>
      <c r="P152" s="5"/>
      <c r="Q152" s="5"/>
      <c r="R152" s="247"/>
    </row>
    <row r="153" spans="2:21" ht="18.75" x14ac:dyDescent="0.3">
      <c r="B153" s="1490" t="s">
        <v>65</v>
      </c>
      <c r="C153" s="1490"/>
      <c r="D153" s="1490"/>
      <c r="E153" s="1490"/>
      <c r="F153" s="1490"/>
      <c r="G153" s="1490"/>
      <c r="H153" s="1490"/>
      <c r="I153" s="1490"/>
      <c r="J153" s="1490"/>
      <c r="K153" s="1490"/>
      <c r="L153" s="1490"/>
      <c r="M153" s="1490"/>
      <c r="N153" s="1490"/>
      <c r="O153" s="1040"/>
      <c r="P153" s="247"/>
      <c r="Q153" s="247"/>
      <c r="R153" s="247"/>
      <c r="T153" s="247"/>
      <c r="U153" s="247"/>
    </row>
    <row r="154" spans="2:21" ht="18.75" customHeight="1" x14ac:dyDescent="0.3">
      <c r="B154" s="247"/>
      <c r="C154" s="247"/>
      <c r="D154" s="247"/>
      <c r="E154" s="247"/>
      <c r="F154" s="247"/>
      <c r="G154" s="247"/>
      <c r="H154" s="247"/>
      <c r="I154" s="247"/>
      <c r="J154" s="247"/>
      <c r="K154" s="247"/>
      <c r="L154" s="247"/>
      <c r="M154" s="247"/>
      <c r="N154" s="247"/>
      <c r="O154" s="1040"/>
      <c r="P154" s="247"/>
      <c r="Q154" s="247"/>
      <c r="R154" s="247"/>
      <c r="T154" s="247"/>
      <c r="U154" s="247"/>
    </row>
    <row r="155" spans="2:21" x14ac:dyDescent="0.25">
      <c r="B155" s="256" t="s">
        <v>66</v>
      </c>
      <c r="C155" s="1491"/>
      <c r="D155" s="1492"/>
      <c r="E155" s="1492"/>
      <c r="F155" s="1492"/>
      <c r="G155" s="1492"/>
      <c r="H155" s="1492"/>
      <c r="I155" s="1492"/>
      <c r="J155" s="1492"/>
      <c r="K155" s="1492"/>
      <c r="L155" s="1492"/>
      <c r="M155" s="1492"/>
      <c r="N155" s="1493"/>
      <c r="O155" s="1040"/>
      <c r="P155" s="1034"/>
      <c r="Q155" s="1034"/>
      <c r="R155" s="1034"/>
    </row>
    <row r="156" spans="2:21" x14ac:dyDescent="0.25">
      <c r="B156" s="257" t="s">
        <v>67</v>
      </c>
      <c r="C156" s="1485"/>
      <c r="D156" s="1486"/>
      <c r="E156" s="1486"/>
      <c r="F156" s="1486"/>
      <c r="G156" s="1486"/>
      <c r="H156" s="1486"/>
      <c r="I156" s="1486"/>
      <c r="J156" s="1486"/>
      <c r="K156" s="1486"/>
      <c r="L156" s="1486"/>
      <c r="M156" s="1486"/>
      <c r="N156" s="1487"/>
      <c r="O156" s="1040"/>
      <c r="P156" s="1034"/>
      <c r="Q156" s="1034"/>
      <c r="R156" s="1034"/>
    </row>
    <row r="157" spans="2:21" x14ac:dyDescent="0.25">
      <c r="B157" s="258" t="s">
        <v>68</v>
      </c>
      <c r="C157" s="1485"/>
      <c r="D157" s="1486"/>
      <c r="E157" s="1486"/>
      <c r="F157" s="1486"/>
      <c r="G157" s="1486"/>
      <c r="H157" s="1486"/>
      <c r="I157" s="1486"/>
      <c r="J157" s="1486"/>
      <c r="K157" s="1486"/>
      <c r="L157" s="1486"/>
      <c r="M157" s="1486"/>
      <c r="N157" s="1487"/>
      <c r="O157" s="1040"/>
      <c r="P157" s="1034"/>
      <c r="Q157" s="1034"/>
      <c r="R157" s="1034"/>
    </row>
    <row r="158" spans="2:21" x14ac:dyDescent="0.25">
      <c r="B158" s="258" t="s">
        <v>69</v>
      </c>
      <c r="C158" s="1485"/>
      <c r="D158" s="1486"/>
      <c r="E158" s="1486"/>
      <c r="F158" s="1486"/>
      <c r="G158" s="1486"/>
      <c r="H158" s="1486"/>
      <c r="I158" s="1486"/>
      <c r="J158" s="1486"/>
      <c r="K158" s="1486"/>
      <c r="L158" s="1486"/>
      <c r="M158" s="1486"/>
      <c r="N158" s="1487"/>
      <c r="O158" s="1040"/>
      <c r="P158" s="1034"/>
      <c r="Q158" s="1034"/>
      <c r="R158" s="1034"/>
    </row>
    <row r="159" spans="2:21" x14ac:dyDescent="0.25">
      <c r="B159" s="259" t="s">
        <v>70</v>
      </c>
      <c r="C159" s="1485"/>
      <c r="D159" s="1486"/>
      <c r="E159" s="1486"/>
      <c r="F159" s="1486"/>
      <c r="G159" s="1486"/>
      <c r="H159" s="1486"/>
      <c r="I159" s="1486"/>
      <c r="J159" s="1486"/>
      <c r="K159" s="1486"/>
      <c r="L159" s="1486"/>
      <c r="M159" s="1486"/>
      <c r="N159" s="1487"/>
      <c r="O159" s="1040"/>
      <c r="P159" s="1034"/>
      <c r="Q159" s="1034"/>
      <c r="R159" s="1034"/>
    </row>
    <row r="160" spans="2:21" x14ac:dyDescent="0.25">
      <c r="B160" s="257" t="s">
        <v>71</v>
      </c>
      <c r="C160" s="1485"/>
      <c r="D160" s="1486"/>
      <c r="E160" s="1486"/>
      <c r="F160" s="1486"/>
      <c r="G160" s="1486"/>
      <c r="H160" s="1486"/>
      <c r="I160" s="1486"/>
      <c r="J160" s="1486"/>
      <c r="K160" s="1486"/>
      <c r="L160" s="1486"/>
      <c r="M160" s="1486"/>
      <c r="N160" s="1487"/>
      <c r="O160" s="1040"/>
      <c r="P160" s="1034"/>
      <c r="Q160" s="1034"/>
      <c r="R160" s="1034"/>
    </row>
    <row r="161" spans="2:18" x14ac:dyDescent="0.25">
      <c r="B161" s="260" t="s">
        <v>72</v>
      </c>
      <c r="C161" s="1488"/>
      <c r="D161" s="1488"/>
      <c r="E161" s="1488"/>
      <c r="F161" s="1488"/>
      <c r="G161" s="1488"/>
      <c r="H161" s="1488"/>
      <c r="I161" s="1488"/>
      <c r="J161" s="1488"/>
      <c r="K161" s="1488"/>
      <c r="L161" s="1488"/>
      <c r="M161" s="1488"/>
      <c r="N161" s="1489"/>
      <c r="O161" s="1040"/>
      <c r="P161" s="1034"/>
      <c r="Q161" s="1034"/>
      <c r="R161" s="1034"/>
    </row>
    <row r="162" spans="2:18" x14ac:dyDescent="0.25">
      <c r="C162" s="1483"/>
      <c r="D162" s="1483"/>
      <c r="E162" s="1483"/>
      <c r="F162" s="1483"/>
      <c r="G162" s="1483"/>
      <c r="H162" s="1483"/>
      <c r="I162" s="1484"/>
      <c r="J162" s="1484"/>
      <c r="K162" s="1484"/>
      <c r="L162" s="1484"/>
      <c r="M162" s="1484"/>
      <c r="N162" s="1484"/>
      <c r="O162" s="1040"/>
      <c r="P162" s="5"/>
      <c r="Q162" s="5"/>
      <c r="R162" s="5"/>
    </row>
    <row r="163" spans="2:18" x14ac:dyDescent="0.25">
      <c r="C163" s="1483"/>
      <c r="D163" s="1483"/>
      <c r="E163" s="1483"/>
      <c r="F163" s="1483"/>
      <c r="G163" s="1483"/>
      <c r="H163" s="1483"/>
      <c r="I163" s="1484"/>
      <c r="J163" s="1484"/>
      <c r="K163" s="1484"/>
      <c r="L163" s="1484"/>
      <c r="M163" s="1484"/>
      <c r="N163" s="1484"/>
      <c r="O163" s="1040"/>
      <c r="P163" s="5"/>
      <c r="Q163" s="5"/>
      <c r="R163" s="5"/>
    </row>
    <row r="164" spans="2:18" hidden="1" x14ac:dyDescent="0.25">
      <c r="C164" s="1483"/>
      <c r="D164" s="1483"/>
      <c r="E164" s="1483"/>
      <c r="F164" s="1483"/>
      <c r="G164" s="1483"/>
      <c r="H164" s="1483"/>
      <c r="I164" s="1484"/>
      <c r="J164" s="1484"/>
      <c r="K164" s="1484"/>
      <c r="L164" s="1484"/>
      <c r="M164" s="1484"/>
      <c r="N164" s="1484"/>
      <c r="O164" s="1040"/>
      <c r="P164" s="5"/>
      <c r="Q164" s="5"/>
      <c r="R164" s="5"/>
    </row>
    <row r="165" spans="2:18" hidden="1" x14ac:dyDescent="0.25">
      <c r="C165" s="1483"/>
      <c r="D165" s="1483"/>
      <c r="E165" s="1483"/>
      <c r="F165" s="1483"/>
      <c r="G165" s="1483"/>
      <c r="H165" s="1483"/>
      <c r="I165" s="1484"/>
      <c r="J165" s="1484"/>
      <c r="K165" s="1484"/>
      <c r="L165" s="1484"/>
      <c r="M165" s="1484"/>
      <c r="N165" s="1484"/>
      <c r="O165" s="1040"/>
      <c r="P165" s="5"/>
      <c r="Q165" s="5"/>
      <c r="R165" s="5"/>
    </row>
    <row r="166" spans="2:18" hidden="1" x14ac:dyDescent="0.25">
      <c r="C166" s="1483"/>
      <c r="D166" s="1483"/>
      <c r="E166" s="1483"/>
      <c r="F166" s="1483"/>
      <c r="G166" s="1483"/>
      <c r="H166" s="1483"/>
      <c r="I166" s="1484"/>
      <c r="J166" s="1484"/>
      <c r="K166" s="1484"/>
      <c r="L166" s="1484"/>
      <c r="M166" s="1484"/>
      <c r="N166" s="1484"/>
      <c r="O166" s="1040"/>
      <c r="P166" s="5"/>
      <c r="Q166" s="5"/>
      <c r="R166" s="5"/>
    </row>
    <row r="167" spans="2:18" hidden="1" x14ac:dyDescent="0.25">
      <c r="C167" s="1483"/>
      <c r="D167" s="1483"/>
      <c r="E167" s="1483"/>
      <c r="F167" s="1483"/>
      <c r="G167" s="1483"/>
      <c r="H167" s="1483"/>
      <c r="I167" s="1484"/>
      <c r="J167" s="1484"/>
      <c r="K167" s="1484"/>
      <c r="L167" s="1484"/>
      <c r="M167" s="1484"/>
      <c r="N167" s="1484"/>
      <c r="O167" s="1040"/>
      <c r="P167" s="5"/>
      <c r="Q167" s="5"/>
      <c r="R167" s="5"/>
    </row>
    <row r="168" spans="2:18" hidden="1" x14ac:dyDescent="0.25">
      <c r="C168" s="1483"/>
      <c r="D168" s="1483"/>
      <c r="E168" s="1483"/>
      <c r="F168" s="1483"/>
      <c r="G168" s="1483"/>
      <c r="H168" s="1483"/>
      <c r="I168" s="1484"/>
      <c r="J168" s="1484"/>
      <c r="K168" s="1484"/>
      <c r="L168" s="1484"/>
      <c r="M168" s="1484"/>
      <c r="N168" s="1484"/>
      <c r="O168" s="1040"/>
      <c r="P168" s="5"/>
      <c r="Q168" s="5"/>
      <c r="R168" s="5"/>
    </row>
    <row r="169" spans="2:18" hidden="1" x14ac:dyDescent="0.25">
      <c r="C169" s="1483"/>
      <c r="D169" s="1483"/>
      <c r="E169" s="1483"/>
      <c r="F169" s="1483"/>
      <c r="G169" s="1483"/>
      <c r="H169" s="1483"/>
      <c r="I169" s="1484"/>
      <c r="J169" s="1484"/>
      <c r="K169" s="1484"/>
      <c r="L169" s="1484"/>
      <c r="M169" s="1484"/>
      <c r="N169" s="1484"/>
      <c r="O169" s="1040"/>
      <c r="P169" s="5"/>
      <c r="Q169" s="5"/>
      <c r="R169" s="5"/>
    </row>
    <row r="170" spans="2:18" hidden="1" x14ac:dyDescent="0.25">
      <c r="C170" s="1483"/>
      <c r="D170" s="1483"/>
      <c r="E170" s="1483"/>
      <c r="F170" s="1483"/>
      <c r="G170" s="1483"/>
      <c r="H170" s="1483"/>
      <c r="I170" s="1484"/>
      <c r="J170" s="1484"/>
      <c r="K170" s="1484"/>
      <c r="L170" s="1484"/>
      <c r="M170" s="1484"/>
      <c r="N170" s="1484"/>
      <c r="O170" s="1040"/>
      <c r="P170" s="5"/>
      <c r="Q170" s="5"/>
      <c r="R170" s="5"/>
    </row>
    <row r="171" spans="2:18" hidden="1" x14ac:dyDescent="0.25">
      <c r="C171" s="1483"/>
      <c r="D171" s="1483"/>
      <c r="E171" s="1483"/>
      <c r="F171" s="1483"/>
      <c r="G171" s="1483"/>
      <c r="H171" s="1483"/>
      <c r="I171" s="1484"/>
      <c r="J171" s="1484"/>
      <c r="K171" s="1484"/>
      <c r="L171" s="1484"/>
      <c r="M171" s="1484"/>
      <c r="N171" s="1484"/>
      <c r="O171" s="1040"/>
      <c r="P171" s="5"/>
      <c r="Q171" s="5"/>
      <c r="R171" s="5"/>
    </row>
    <row r="172" spans="2:18" hidden="1" x14ac:dyDescent="0.25">
      <c r="C172" s="1483"/>
      <c r="D172" s="1483"/>
      <c r="E172" s="1483"/>
      <c r="F172" s="1483"/>
      <c r="G172" s="1483"/>
      <c r="H172" s="1483"/>
      <c r="I172" s="1484"/>
      <c r="J172" s="1484"/>
      <c r="K172" s="1484"/>
      <c r="L172" s="1484"/>
      <c r="M172" s="1484"/>
      <c r="N172" s="1484"/>
      <c r="O172" s="1040"/>
      <c r="P172" s="5"/>
      <c r="Q172" s="5"/>
      <c r="R172" s="5"/>
    </row>
    <row r="173" spans="2:18" hidden="1" x14ac:dyDescent="0.25">
      <c r="C173" s="1483"/>
      <c r="D173" s="1483"/>
      <c r="E173" s="1483"/>
      <c r="F173" s="1483"/>
      <c r="G173" s="1483"/>
      <c r="H173" s="1483"/>
      <c r="I173" s="1484"/>
      <c r="J173" s="1484"/>
      <c r="K173" s="1484"/>
      <c r="L173" s="1484"/>
      <c r="M173" s="1484"/>
      <c r="N173" s="1484"/>
      <c r="O173" s="1040"/>
      <c r="P173" s="5"/>
      <c r="Q173" s="5"/>
      <c r="R173" s="5"/>
    </row>
    <row r="174" spans="2:18" hidden="1" x14ac:dyDescent="0.25">
      <c r="C174" s="1483"/>
      <c r="D174" s="1483"/>
      <c r="E174" s="1483"/>
      <c r="F174" s="1483"/>
      <c r="G174" s="1483"/>
      <c r="H174" s="1483"/>
      <c r="I174" s="1484"/>
      <c r="J174" s="1484"/>
      <c r="K174" s="1484"/>
      <c r="L174" s="1484"/>
      <c r="M174" s="1484"/>
      <c r="N174" s="1484"/>
      <c r="O174" s="1040"/>
      <c r="P174" s="5"/>
      <c r="Q174" s="5"/>
      <c r="R174" s="5"/>
    </row>
    <row r="175" spans="2:18" hidden="1" x14ac:dyDescent="0.25">
      <c r="C175" s="1483"/>
      <c r="D175" s="1483"/>
      <c r="E175" s="1483"/>
      <c r="F175" s="1483"/>
      <c r="G175" s="1483"/>
      <c r="H175" s="1483"/>
      <c r="I175" s="1484"/>
      <c r="J175" s="1484"/>
      <c r="K175" s="1484"/>
      <c r="L175" s="1484"/>
      <c r="M175" s="1484"/>
      <c r="N175" s="1484"/>
      <c r="O175" s="1040"/>
      <c r="P175" s="5"/>
      <c r="Q175" s="5"/>
      <c r="R175" s="5"/>
    </row>
    <row r="176" spans="2:18" hidden="1" x14ac:dyDescent="0.25">
      <c r="C176" s="1483"/>
      <c r="D176" s="1483"/>
      <c r="E176" s="1483"/>
      <c r="F176" s="1483"/>
      <c r="G176" s="1483"/>
      <c r="H176" s="1483"/>
      <c r="I176" s="1484"/>
      <c r="J176" s="1484"/>
      <c r="K176" s="1484"/>
      <c r="L176" s="1484"/>
      <c r="M176" s="1484"/>
      <c r="N176" s="1484"/>
      <c r="O176" s="1040"/>
      <c r="P176" s="5"/>
      <c r="Q176" s="5"/>
      <c r="R176" s="5"/>
    </row>
    <row r="177" spans="3:18" hidden="1" x14ac:dyDescent="0.25">
      <c r="C177" s="1483"/>
      <c r="D177" s="1483"/>
      <c r="E177" s="1483"/>
      <c r="F177" s="1483"/>
      <c r="G177" s="1483"/>
      <c r="H177" s="1483"/>
      <c r="I177" s="1484"/>
      <c r="J177" s="1484"/>
      <c r="K177" s="1484"/>
      <c r="L177" s="1484"/>
      <c r="M177" s="1484"/>
      <c r="N177" s="1484"/>
      <c r="O177" s="1040"/>
      <c r="P177" s="5"/>
      <c r="Q177" s="5"/>
      <c r="R177" s="5"/>
    </row>
    <row r="178" spans="3:18" hidden="1" x14ac:dyDescent="0.25">
      <c r="C178" s="1483"/>
      <c r="D178" s="1483"/>
      <c r="E178" s="1483"/>
      <c r="F178" s="1483"/>
      <c r="G178" s="1483"/>
      <c r="H178" s="1483"/>
      <c r="I178" s="1484"/>
      <c r="J178" s="1484"/>
      <c r="K178" s="1484"/>
      <c r="L178" s="1484"/>
      <c r="M178" s="1484"/>
      <c r="N178" s="1484"/>
      <c r="O178" s="1040"/>
      <c r="P178" s="5"/>
      <c r="Q178" s="5"/>
      <c r="R178" s="5"/>
    </row>
    <row r="179" spans="3:18" hidden="1" x14ac:dyDescent="0.25">
      <c r="C179" s="1483"/>
      <c r="D179" s="1483"/>
      <c r="E179" s="1483"/>
      <c r="F179" s="1483"/>
      <c r="G179" s="1483"/>
      <c r="H179" s="1483"/>
      <c r="I179" s="1484"/>
      <c r="J179" s="1484"/>
      <c r="K179" s="1484"/>
      <c r="L179" s="1484"/>
      <c r="M179" s="1484"/>
      <c r="N179" s="1484"/>
      <c r="O179" s="1040"/>
      <c r="P179" s="5"/>
      <c r="Q179" s="5"/>
      <c r="R179" s="5"/>
    </row>
    <row r="180" spans="3:18" hidden="1" x14ac:dyDescent="0.25">
      <c r="C180" s="1483"/>
      <c r="D180" s="1483"/>
      <c r="E180" s="1483"/>
      <c r="F180" s="1483"/>
      <c r="G180" s="1483"/>
      <c r="H180" s="1483"/>
      <c r="I180" s="1484"/>
      <c r="J180" s="1484"/>
      <c r="K180" s="1484"/>
      <c r="L180" s="1484"/>
      <c r="M180" s="1484"/>
      <c r="N180" s="1484"/>
      <c r="O180" s="1040"/>
      <c r="P180" s="5"/>
      <c r="Q180" s="5"/>
      <c r="R180" s="5"/>
    </row>
    <row r="181" spans="3:18" hidden="1" x14ac:dyDescent="0.25">
      <c r="C181" s="1483"/>
      <c r="D181" s="1483"/>
      <c r="E181" s="1483"/>
      <c r="F181" s="1483"/>
      <c r="G181" s="1483"/>
      <c r="H181" s="1483"/>
      <c r="I181" s="1484"/>
      <c r="J181" s="1484"/>
      <c r="K181" s="1484"/>
      <c r="L181" s="1484"/>
      <c r="M181" s="1484"/>
      <c r="N181" s="1484"/>
      <c r="O181" s="1040"/>
      <c r="P181" s="5"/>
      <c r="Q181" s="5"/>
      <c r="R181" s="5"/>
    </row>
    <row r="182" spans="3:18" hidden="1" x14ac:dyDescent="0.25">
      <c r="C182" s="1483"/>
      <c r="D182" s="1483"/>
      <c r="E182" s="1483"/>
      <c r="F182" s="1483"/>
      <c r="G182" s="1483"/>
      <c r="H182" s="1483"/>
      <c r="I182" s="1484"/>
      <c r="J182" s="1484"/>
      <c r="K182" s="1484"/>
      <c r="L182" s="1484"/>
      <c r="M182" s="1484"/>
      <c r="N182" s="1484"/>
      <c r="O182" s="1040"/>
      <c r="P182" s="5"/>
      <c r="Q182" s="5"/>
      <c r="R182" s="5"/>
    </row>
    <row r="183" spans="3:18" hidden="1" x14ac:dyDescent="0.25">
      <c r="C183" s="1483"/>
      <c r="D183" s="1483"/>
      <c r="E183" s="1483"/>
      <c r="F183" s="1483"/>
      <c r="G183" s="1483"/>
      <c r="H183" s="1483"/>
      <c r="I183" s="1484"/>
      <c r="J183" s="1484"/>
      <c r="K183" s="1484"/>
      <c r="L183" s="1484"/>
      <c r="M183" s="1484"/>
      <c r="N183" s="1484"/>
      <c r="O183" s="1040"/>
      <c r="P183" s="5"/>
      <c r="Q183" s="5"/>
      <c r="R183" s="5"/>
    </row>
    <row r="184" spans="3:18" hidden="1" x14ac:dyDescent="0.25">
      <c r="C184" s="1483"/>
      <c r="D184" s="1483"/>
      <c r="E184" s="1483"/>
      <c r="F184" s="1483"/>
      <c r="G184" s="1483"/>
      <c r="H184" s="1483"/>
      <c r="I184" s="1484"/>
      <c r="J184" s="1484"/>
      <c r="K184" s="1484"/>
      <c r="L184" s="1484"/>
      <c r="M184" s="1484"/>
      <c r="N184" s="1484"/>
      <c r="O184" s="1040"/>
      <c r="P184" s="5"/>
      <c r="Q184" s="5"/>
      <c r="R184" s="5"/>
    </row>
    <row r="185" spans="3:18" hidden="1" x14ac:dyDescent="0.25">
      <c r="C185" s="1483"/>
      <c r="D185" s="1483"/>
      <c r="E185" s="1483"/>
      <c r="F185" s="1483"/>
      <c r="G185" s="1483"/>
      <c r="H185" s="1483"/>
      <c r="I185" s="1484"/>
      <c r="J185" s="1484"/>
      <c r="K185" s="1484"/>
      <c r="L185" s="1484"/>
      <c r="M185" s="1484"/>
      <c r="N185" s="1484"/>
      <c r="O185" s="1040"/>
      <c r="P185" s="5"/>
      <c r="Q185" s="5"/>
      <c r="R185" s="5"/>
    </row>
    <row r="186" spans="3:18" hidden="1" x14ac:dyDescent="0.25">
      <c r="C186" s="1483"/>
      <c r="D186" s="1483"/>
      <c r="E186" s="1483"/>
      <c r="F186" s="1483"/>
      <c r="G186" s="1483"/>
      <c r="H186" s="1483"/>
      <c r="I186" s="1484"/>
      <c r="J186" s="1484"/>
      <c r="K186" s="1484"/>
      <c r="L186" s="1484"/>
      <c r="M186" s="1484"/>
      <c r="N186" s="1484"/>
      <c r="O186" s="1040"/>
      <c r="P186" s="5"/>
      <c r="Q186" s="5"/>
      <c r="R186" s="5"/>
    </row>
    <row r="187" spans="3:18" hidden="1" x14ac:dyDescent="0.25">
      <c r="C187" s="1483"/>
      <c r="D187" s="1483"/>
      <c r="E187" s="1483"/>
      <c r="F187" s="1483"/>
      <c r="G187" s="1483"/>
      <c r="H187" s="1483"/>
      <c r="I187" s="1484"/>
      <c r="J187" s="1484"/>
      <c r="K187" s="1484"/>
      <c r="L187" s="1484"/>
      <c r="M187" s="1484"/>
      <c r="N187" s="1484"/>
      <c r="O187" s="1040"/>
      <c r="P187" s="5"/>
      <c r="Q187" s="5"/>
      <c r="R187" s="5"/>
    </row>
    <row r="188" spans="3:18" hidden="1" x14ac:dyDescent="0.25">
      <c r="C188" s="1483"/>
      <c r="D188" s="1483"/>
      <c r="E188" s="1483"/>
      <c r="F188" s="1483"/>
      <c r="G188" s="1483"/>
      <c r="H188" s="1483"/>
      <c r="I188" s="1484"/>
      <c r="J188" s="1484"/>
      <c r="K188" s="1484"/>
      <c r="L188" s="1484"/>
      <c r="M188" s="1484"/>
      <c r="N188" s="1484"/>
      <c r="O188" s="1040"/>
      <c r="P188" s="5"/>
      <c r="Q188" s="5"/>
      <c r="R188" s="5"/>
    </row>
    <row r="189" spans="3:18" hidden="1" x14ac:dyDescent="0.25">
      <c r="C189" s="1483"/>
      <c r="D189" s="1483"/>
      <c r="E189" s="1483"/>
      <c r="F189" s="1483"/>
      <c r="G189" s="1483"/>
      <c r="H189" s="1483"/>
      <c r="I189" s="1484"/>
      <c r="J189" s="1484"/>
      <c r="K189" s="1484"/>
      <c r="L189" s="1484"/>
      <c r="M189" s="1484"/>
      <c r="N189" s="1484"/>
      <c r="O189" s="1040"/>
      <c r="P189" s="5"/>
      <c r="Q189" s="5"/>
      <c r="R189" s="5"/>
    </row>
    <row r="190" spans="3:18" hidden="1" x14ac:dyDescent="0.25">
      <c r="C190" s="1483"/>
      <c r="D190" s="1483"/>
      <c r="E190" s="1483"/>
      <c r="F190" s="1483"/>
      <c r="G190" s="1483"/>
      <c r="H190" s="1483"/>
      <c r="I190" s="1484"/>
      <c r="J190" s="1484"/>
      <c r="K190" s="1484"/>
      <c r="L190" s="1484"/>
      <c r="M190" s="1484"/>
      <c r="N190" s="1484"/>
      <c r="O190" s="1040"/>
      <c r="P190" s="5"/>
      <c r="Q190" s="5"/>
      <c r="R190" s="5"/>
    </row>
    <row r="191" spans="3:18" hidden="1" x14ac:dyDescent="0.25">
      <c r="C191" s="1483"/>
      <c r="D191" s="1483"/>
      <c r="E191" s="1483"/>
      <c r="F191" s="1483"/>
      <c r="G191" s="1483"/>
      <c r="H191" s="1483"/>
      <c r="I191" s="1484"/>
      <c r="J191" s="1484"/>
      <c r="K191" s="1484"/>
      <c r="L191" s="1484"/>
      <c r="M191" s="1484"/>
      <c r="N191" s="1484"/>
      <c r="O191" s="1040"/>
      <c r="P191" s="5"/>
      <c r="Q191" s="5"/>
      <c r="R191" s="5"/>
    </row>
    <row r="192" spans="3:18" hidden="1" x14ac:dyDescent="0.25">
      <c r="C192" s="1483"/>
      <c r="D192" s="1483"/>
      <c r="E192" s="1483"/>
      <c r="F192" s="1483"/>
      <c r="G192" s="1483"/>
      <c r="H192" s="1483"/>
      <c r="I192" s="1484"/>
      <c r="J192" s="1484"/>
      <c r="K192" s="1484"/>
      <c r="L192" s="1484"/>
      <c r="M192" s="1484"/>
      <c r="N192" s="1484"/>
      <c r="O192" s="1040"/>
      <c r="P192" s="5"/>
      <c r="Q192" s="5"/>
      <c r="R192" s="5"/>
    </row>
    <row r="193" spans="3:18" hidden="1" x14ac:dyDescent="0.25">
      <c r="C193" s="1483"/>
      <c r="D193" s="1483"/>
      <c r="E193" s="1483"/>
      <c r="F193" s="1483"/>
      <c r="G193" s="1483"/>
      <c r="H193" s="1483"/>
      <c r="I193" s="1484"/>
      <c r="J193" s="1484"/>
      <c r="K193" s="1484"/>
      <c r="L193" s="1484"/>
      <c r="M193" s="1484"/>
      <c r="N193" s="1484"/>
      <c r="O193" s="1040"/>
      <c r="P193" s="5"/>
      <c r="Q193" s="5"/>
      <c r="R193" s="5"/>
    </row>
    <row r="194" spans="3:18" hidden="1" x14ac:dyDescent="0.25">
      <c r="C194" s="1483"/>
      <c r="D194" s="1483"/>
      <c r="E194" s="1483"/>
      <c r="F194" s="1483"/>
      <c r="G194" s="1483"/>
      <c r="H194" s="1483"/>
      <c r="I194" s="1484"/>
      <c r="J194" s="1484"/>
      <c r="K194" s="1484"/>
      <c r="L194" s="1484"/>
      <c r="M194" s="1484"/>
      <c r="N194" s="1484"/>
      <c r="O194" s="1040"/>
      <c r="P194" s="5"/>
      <c r="Q194" s="5"/>
      <c r="R194" s="5"/>
    </row>
    <row r="195" spans="3:18" hidden="1" x14ac:dyDescent="0.25">
      <c r="C195" s="1483"/>
      <c r="D195" s="1483"/>
      <c r="E195" s="1483"/>
      <c r="F195" s="1483"/>
      <c r="G195" s="1483"/>
      <c r="H195" s="1483"/>
      <c r="I195" s="1484"/>
      <c r="J195" s="1484"/>
      <c r="K195" s="1484"/>
      <c r="L195" s="1484"/>
      <c r="M195" s="1484"/>
      <c r="N195" s="1484"/>
      <c r="O195" s="1040"/>
      <c r="P195" s="5"/>
      <c r="Q195" s="5"/>
      <c r="R195" s="5"/>
    </row>
    <row r="196" spans="3:18" hidden="1" x14ac:dyDescent="0.25">
      <c r="C196" s="1483"/>
      <c r="D196" s="1483"/>
      <c r="E196" s="1483"/>
      <c r="F196" s="1483"/>
      <c r="G196" s="1483"/>
      <c r="H196" s="1483"/>
      <c r="I196" s="1484"/>
      <c r="J196" s="1484"/>
      <c r="K196" s="1484"/>
      <c r="L196" s="1484"/>
      <c r="M196" s="1484"/>
      <c r="N196" s="1484"/>
      <c r="O196" s="1040"/>
      <c r="P196" s="5"/>
      <c r="Q196" s="5"/>
      <c r="R196" s="5"/>
    </row>
    <row r="197" spans="3:18" hidden="1" x14ac:dyDescent="0.25">
      <c r="C197" s="1483"/>
      <c r="D197" s="1483"/>
      <c r="E197" s="1483"/>
      <c r="F197" s="1483"/>
      <c r="G197" s="1483"/>
      <c r="H197" s="1483"/>
      <c r="I197" s="1484"/>
      <c r="J197" s="1484"/>
      <c r="K197" s="1484"/>
      <c r="L197" s="1484"/>
      <c r="M197" s="1484"/>
      <c r="N197" s="1484"/>
      <c r="O197" s="1040"/>
      <c r="P197" s="5"/>
      <c r="Q197" s="5"/>
      <c r="R197" s="5"/>
    </row>
    <row r="198" spans="3:18" hidden="1" x14ac:dyDescent="0.25">
      <c r="C198" s="1483"/>
      <c r="D198" s="1483"/>
      <c r="E198" s="1483"/>
      <c r="F198" s="1483"/>
      <c r="G198" s="1483"/>
      <c r="H198" s="1483"/>
      <c r="I198" s="1484"/>
      <c r="J198" s="1484"/>
      <c r="K198" s="1484"/>
      <c r="L198" s="1484"/>
      <c r="M198" s="1484"/>
      <c r="N198" s="1484"/>
      <c r="O198" s="1040"/>
      <c r="P198" s="5"/>
      <c r="Q198" s="5"/>
      <c r="R198" s="5"/>
    </row>
    <row r="199" spans="3:18" hidden="1" x14ac:dyDescent="0.25">
      <c r="C199" s="1483"/>
      <c r="D199" s="1483"/>
      <c r="E199" s="1483"/>
      <c r="F199" s="1483"/>
      <c r="G199" s="1483"/>
      <c r="H199" s="1483"/>
      <c r="I199" s="1484"/>
      <c r="J199" s="1484"/>
      <c r="K199" s="1484"/>
      <c r="L199" s="1484"/>
      <c r="M199" s="1484"/>
      <c r="N199" s="1484"/>
      <c r="O199" s="1040"/>
      <c r="P199" s="5"/>
      <c r="Q199" s="5"/>
      <c r="R199" s="5"/>
    </row>
    <row r="200" spans="3:18" hidden="1" x14ac:dyDescent="0.25">
      <c r="C200" s="1483"/>
      <c r="D200" s="1483"/>
      <c r="E200" s="1483"/>
      <c r="F200" s="1483"/>
      <c r="G200" s="1483"/>
      <c r="H200" s="1483"/>
      <c r="I200" s="1484"/>
      <c r="J200" s="1484"/>
      <c r="K200" s="1484"/>
      <c r="L200" s="1484"/>
      <c r="M200" s="1484"/>
      <c r="N200" s="1484"/>
      <c r="O200" s="1040"/>
      <c r="P200" s="5"/>
      <c r="Q200" s="5"/>
      <c r="R200" s="5"/>
    </row>
    <row r="201" spans="3:18" hidden="1" x14ac:dyDescent="0.25">
      <c r="C201" s="1483"/>
      <c r="D201" s="1483"/>
      <c r="E201" s="1483"/>
      <c r="F201" s="1483"/>
      <c r="G201" s="1483"/>
      <c r="H201" s="1483"/>
      <c r="I201" s="1484"/>
      <c r="J201" s="1484"/>
      <c r="K201" s="1484"/>
      <c r="L201" s="1484"/>
      <c r="M201" s="1484"/>
      <c r="N201" s="1484"/>
      <c r="O201" s="1040"/>
      <c r="P201" s="5"/>
      <c r="Q201" s="5"/>
      <c r="R201" s="5"/>
    </row>
    <row r="202" spans="3:18" hidden="1" x14ac:dyDescent="0.25">
      <c r="C202" s="1483"/>
      <c r="D202" s="1483"/>
      <c r="E202" s="1483"/>
      <c r="F202" s="1483"/>
      <c r="G202" s="1483"/>
      <c r="H202" s="1483"/>
      <c r="I202" s="1484"/>
      <c r="J202" s="1484"/>
      <c r="K202" s="1484"/>
      <c r="L202" s="1484"/>
      <c r="M202" s="1484"/>
      <c r="N202" s="1484"/>
      <c r="O202" s="1040"/>
      <c r="P202" s="5"/>
      <c r="Q202" s="5"/>
      <c r="R202" s="5"/>
    </row>
    <row r="203" spans="3:18" hidden="1" x14ac:dyDescent="0.25">
      <c r="C203" s="1483"/>
      <c r="D203" s="1483"/>
      <c r="E203" s="1483"/>
      <c r="F203" s="1483"/>
      <c r="G203" s="1483"/>
      <c r="H203" s="1483"/>
      <c r="I203" s="1484"/>
      <c r="J203" s="1484"/>
      <c r="K203" s="1484"/>
      <c r="L203" s="1484"/>
      <c r="M203" s="1484"/>
      <c r="N203" s="1484"/>
      <c r="O203" s="1040"/>
      <c r="P203" s="5"/>
      <c r="Q203" s="5"/>
      <c r="R203" s="5"/>
    </row>
    <row r="204" spans="3:18" hidden="1" x14ac:dyDescent="0.25">
      <c r="C204" s="1483"/>
      <c r="D204" s="1483"/>
      <c r="E204" s="1483"/>
      <c r="F204" s="1483"/>
      <c r="G204" s="1483"/>
      <c r="H204" s="1483"/>
      <c r="I204" s="1484"/>
      <c r="J204" s="1484"/>
      <c r="K204" s="1484"/>
      <c r="L204" s="1484"/>
      <c r="M204" s="1484"/>
      <c r="N204" s="1484"/>
      <c r="O204" s="1040"/>
      <c r="P204" s="5"/>
      <c r="Q204" s="5"/>
      <c r="R204" s="5"/>
    </row>
    <row r="205" spans="3:18" hidden="1" x14ac:dyDescent="0.25">
      <c r="C205" s="1483"/>
      <c r="D205" s="1483"/>
      <c r="E205" s="1483"/>
      <c r="F205" s="1483"/>
      <c r="G205" s="1483"/>
      <c r="H205" s="1483"/>
      <c r="I205" s="1484"/>
      <c r="J205" s="1484"/>
      <c r="K205" s="1484"/>
      <c r="L205" s="1484"/>
      <c r="M205" s="1484"/>
      <c r="N205" s="1484"/>
      <c r="O205" s="1040"/>
      <c r="P205" s="5"/>
      <c r="Q205" s="5"/>
      <c r="R205" s="5"/>
    </row>
    <row r="206" spans="3:18" hidden="1" x14ac:dyDescent="0.25">
      <c r="C206" s="1483"/>
      <c r="D206" s="1483"/>
      <c r="E206" s="1483"/>
      <c r="F206" s="1483"/>
      <c r="G206" s="1483"/>
      <c r="H206" s="1483"/>
      <c r="I206" s="1484"/>
      <c r="J206" s="1484"/>
      <c r="K206" s="1484"/>
      <c r="L206" s="1484"/>
      <c r="M206" s="1484"/>
      <c r="N206" s="1484"/>
      <c r="O206" s="1040"/>
      <c r="P206" s="5"/>
      <c r="Q206" s="5"/>
      <c r="R206" s="5"/>
    </row>
    <row r="207" spans="3:18" hidden="1" x14ac:dyDescent="0.25">
      <c r="C207" s="1483"/>
      <c r="D207" s="1483"/>
      <c r="E207" s="1483"/>
      <c r="F207" s="1483"/>
      <c r="G207" s="1483"/>
      <c r="H207" s="1483"/>
      <c r="I207" s="1484"/>
      <c r="J207" s="1484"/>
      <c r="K207" s="1484"/>
      <c r="L207" s="1484"/>
      <c r="M207" s="1484"/>
      <c r="N207" s="1484"/>
      <c r="O207" s="1040"/>
      <c r="P207" s="5"/>
      <c r="Q207" s="5"/>
      <c r="R207" s="5"/>
    </row>
    <row r="208" spans="3:18" hidden="1" x14ac:dyDescent="0.25">
      <c r="C208" s="1483"/>
      <c r="D208" s="1483"/>
      <c r="E208" s="1483"/>
      <c r="F208" s="1483"/>
      <c r="G208" s="1483"/>
      <c r="H208" s="1483"/>
      <c r="I208" s="1484"/>
      <c r="J208" s="1484"/>
      <c r="K208" s="1484"/>
      <c r="L208" s="1484"/>
      <c r="M208" s="1484"/>
      <c r="N208" s="1484"/>
      <c r="O208" s="1040"/>
      <c r="P208" s="5"/>
      <c r="Q208" s="5"/>
      <c r="R208" s="5"/>
    </row>
    <row r="209" spans="3:18" hidden="1" x14ac:dyDescent="0.25">
      <c r="C209" s="1483"/>
      <c r="D209" s="1483"/>
      <c r="E209" s="1483"/>
      <c r="F209" s="1483"/>
      <c r="G209" s="1483"/>
      <c r="H209" s="1483"/>
      <c r="I209" s="1484"/>
      <c r="J209" s="1484"/>
      <c r="K209" s="1484"/>
      <c r="L209" s="1484"/>
      <c r="M209" s="1484"/>
      <c r="N209" s="1484"/>
      <c r="O209" s="1040"/>
      <c r="P209" s="5"/>
      <c r="Q209" s="5"/>
      <c r="R209" s="5"/>
    </row>
    <row r="210" spans="3:18" hidden="1" x14ac:dyDescent="0.25">
      <c r="C210" s="1483"/>
      <c r="D210" s="1483"/>
      <c r="E210" s="1483"/>
      <c r="F210" s="1483"/>
      <c r="G210" s="1483"/>
      <c r="H210" s="1483"/>
      <c r="I210" s="1484"/>
      <c r="J210" s="1484"/>
      <c r="K210" s="1484"/>
      <c r="L210" s="1484"/>
      <c r="M210" s="1484"/>
      <c r="N210" s="1484"/>
      <c r="O210" s="1040"/>
      <c r="P210" s="5"/>
      <c r="Q210" s="5"/>
      <c r="R210" s="5"/>
    </row>
    <row r="211" spans="3:18" hidden="1" x14ac:dyDescent="0.25">
      <c r="C211" s="1483"/>
      <c r="D211" s="1483"/>
      <c r="E211" s="1483"/>
      <c r="F211" s="1483"/>
      <c r="G211" s="1483"/>
      <c r="H211" s="1483"/>
      <c r="I211" s="1484"/>
      <c r="J211" s="1484"/>
      <c r="K211" s="1484"/>
      <c r="L211" s="1484"/>
      <c r="M211" s="1484"/>
      <c r="N211" s="1484"/>
      <c r="O211" s="1040"/>
      <c r="P211" s="5"/>
      <c r="Q211" s="5"/>
      <c r="R211" s="5"/>
    </row>
    <row r="212" spans="3:18" hidden="1" x14ac:dyDescent="0.25">
      <c r="C212" s="1483"/>
      <c r="D212" s="1483"/>
      <c r="E212" s="1483"/>
      <c r="F212" s="1483"/>
      <c r="G212" s="1483"/>
      <c r="H212" s="1483"/>
      <c r="I212" s="1484"/>
      <c r="J212" s="1484"/>
      <c r="K212" s="1484"/>
      <c r="L212" s="1484"/>
      <c r="M212" s="1484"/>
      <c r="N212" s="1484"/>
      <c r="O212" s="1040"/>
      <c r="P212" s="5"/>
      <c r="Q212" s="5"/>
      <c r="R212" s="5"/>
    </row>
    <row r="213" spans="3:18" hidden="1" x14ac:dyDescent="0.25">
      <c r="C213" s="1483"/>
      <c r="D213" s="1483"/>
      <c r="E213" s="1483"/>
      <c r="F213" s="1483"/>
      <c r="G213" s="1483"/>
      <c r="H213" s="1483"/>
      <c r="I213" s="1484"/>
      <c r="J213" s="1484"/>
      <c r="K213" s="1484"/>
      <c r="L213" s="1484"/>
      <c r="M213" s="1484"/>
      <c r="N213" s="1484"/>
      <c r="O213" s="1040"/>
      <c r="P213" s="5"/>
      <c r="Q213" s="5"/>
      <c r="R213" s="5"/>
    </row>
    <row r="214" spans="3:18" hidden="1" x14ac:dyDescent="0.25">
      <c r="C214" s="1483"/>
      <c r="D214" s="1483"/>
      <c r="E214" s="1483"/>
      <c r="F214" s="1483"/>
      <c r="G214" s="1483"/>
      <c r="H214" s="1483"/>
      <c r="I214" s="1484"/>
      <c r="J214" s="1484"/>
      <c r="K214" s="1484"/>
      <c r="L214" s="1484"/>
      <c r="M214" s="1484"/>
      <c r="N214" s="1484"/>
      <c r="O214" s="1040"/>
      <c r="P214" s="5"/>
      <c r="Q214" s="5"/>
      <c r="R214" s="5"/>
    </row>
    <row r="215" spans="3:18" hidden="1" x14ac:dyDescent="0.25">
      <c r="C215" s="1483"/>
      <c r="D215" s="1483"/>
      <c r="E215" s="1483"/>
      <c r="F215" s="1483"/>
      <c r="G215" s="1483"/>
      <c r="H215" s="1483"/>
      <c r="I215" s="1484"/>
      <c r="J215" s="1484"/>
      <c r="K215" s="1484"/>
      <c r="L215" s="1484"/>
      <c r="M215" s="1484"/>
      <c r="N215" s="1484"/>
      <c r="O215" s="1040"/>
      <c r="P215" s="5"/>
      <c r="Q215" s="5"/>
      <c r="R215" s="5"/>
    </row>
    <row r="216" spans="3:18" hidden="1" x14ac:dyDescent="0.25">
      <c r="C216" s="1483"/>
      <c r="D216" s="1483"/>
      <c r="E216" s="1483"/>
      <c r="F216" s="1483"/>
      <c r="G216" s="1483"/>
      <c r="H216" s="1483"/>
      <c r="I216" s="1484"/>
      <c r="J216" s="1484"/>
      <c r="K216" s="1484"/>
      <c r="L216" s="1484"/>
      <c r="M216" s="1484"/>
      <c r="N216" s="1484"/>
      <c r="O216" s="1040"/>
      <c r="P216" s="5"/>
      <c r="Q216" s="5"/>
      <c r="R216" s="5"/>
    </row>
    <row r="217" spans="3:18" hidden="1" x14ac:dyDescent="0.25">
      <c r="C217" s="1483"/>
      <c r="D217" s="1483"/>
      <c r="E217" s="1483"/>
      <c r="F217" s="1483"/>
      <c r="G217" s="1483"/>
      <c r="H217" s="1483"/>
      <c r="I217" s="1484"/>
      <c r="J217" s="1484"/>
      <c r="K217" s="1484"/>
      <c r="L217" s="1484"/>
      <c r="M217" s="1484"/>
      <c r="N217" s="1484"/>
      <c r="O217" s="1040"/>
      <c r="P217" s="5"/>
      <c r="Q217" s="5"/>
      <c r="R217" s="5"/>
    </row>
    <row r="218" spans="3:18" hidden="1" x14ac:dyDescent="0.25">
      <c r="C218" s="1483"/>
      <c r="D218" s="1483"/>
      <c r="E218" s="1483"/>
      <c r="F218" s="1483"/>
      <c r="G218" s="1483"/>
      <c r="H218" s="1483"/>
      <c r="I218" s="1484"/>
      <c r="J218" s="1484"/>
      <c r="K218" s="1484"/>
      <c r="L218" s="1484"/>
      <c r="M218" s="1484"/>
      <c r="N218" s="1484"/>
      <c r="O218" s="1040"/>
      <c r="P218" s="5"/>
      <c r="Q218" s="5"/>
      <c r="R218" s="5"/>
    </row>
    <row r="219" spans="3:18" hidden="1" x14ac:dyDescent="0.25">
      <c r="C219" s="1483"/>
      <c r="D219" s="1483"/>
      <c r="E219" s="1483"/>
      <c r="F219" s="1483"/>
      <c r="G219" s="1483"/>
      <c r="H219" s="1483"/>
      <c r="I219" s="1484"/>
      <c r="J219" s="1484"/>
      <c r="K219" s="1484"/>
      <c r="L219" s="1484"/>
      <c r="M219" s="1484"/>
      <c r="N219" s="1484"/>
      <c r="O219" s="1040"/>
      <c r="P219" s="5"/>
      <c r="Q219" s="5"/>
      <c r="R219" s="5"/>
    </row>
    <row r="220" spans="3:18" hidden="1" x14ac:dyDescent="0.25">
      <c r="C220" s="1483"/>
      <c r="D220" s="1483"/>
      <c r="E220" s="1483"/>
      <c r="F220" s="1483"/>
      <c r="G220" s="1483"/>
      <c r="H220" s="1483"/>
      <c r="I220" s="1484"/>
      <c r="J220" s="1484"/>
      <c r="K220" s="1484"/>
      <c r="L220" s="1484"/>
      <c r="M220" s="1484"/>
      <c r="N220" s="1484"/>
      <c r="O220" s="1040"/>
      <c r="P220" s="5"/>
      <c r="Q220" s="5"/>
      <c r="R220" s="5"/>
    </row>
    <row r="221" spans="3:18" hidden="1" x14ac:dyDescent="0.25">
      <c r="C221" s="1483"/>
      <c r="D221" s="1483"/>
      <c r="E221" s="1483"/>
      <c r="F221" s="1483"/>
      <c r="G221" s="1483"/>
      <c r="H221" s="1483"/>
      <c r="I221" s="1484"/>
      <c r="J221" s="1484"/>
      <c r="K221" s="1484"/>
      <c r="L221" s="1484"/>
      <c r="M221" s="1484"/>
      <c r="N221" s="1484"/>
      <c r="O221" s="1040"/>
      <c r="P221" s="5"/>
      <c r="Q221" s="5"/>
      <c r="R221" s="5"/>
    </row>
    <row r="222" spans="3:18" hidden="1" x14ac:dyDescent="0.25">
      <c r="C222" s="1483"/>
      <c r="D222" s="1483"/>
      <c r="E222" s="1483"/>
      <c r="F222" s="1483"/>
      <c r="G222" s="1483"/>
      <c r="H222" s="1483"/>
      <c r="I222" s="1484"/>
      <c r="J222" s="1484"/>
      <c r="K222" s="1484"/>
      <c r="L222" s="1484"/>
      <c r="M222" s="1484"/>
      <c r="N222" s="1484"/>
      <c r="O222" s="1040"/>
      <c r="P222" s="5"/>
      <c r="Q222" s="5"/>
      <c r="R222" s="5"/>
    </row>
    <row r="223" spans="3:18" hidden="1" x14ac:dyDescent="0.25">
      <c r="C223" s="1483"/>
      <c r="D223" s="1483"/>
      <c r="E223" s="1483"/>
      <c r="F223" s="1483"/>
      <c r="G223" s="1483"/>
      <c r="H223" s="1483"/>
      <c r="I223" s="1484"/>
      <c r="J223" s="1484"/>
      <c r="K223" s="1484"/>
      <c r="L223" s="1484"/>
      <c r="M223" s="1484"/>
      <c r="N223" s="1484"/>
      <c r="O223" s="1040"/>
      <c r="P223" s="5"/>
      <c r="Q223" s="5"/>
      <c r="R223" s="5"/>
    </row>
    <row r="224" spans="3:18" hidden="1" x14ac:dyDescent="0.25">
      <c r="C224" s="1483"/>
      <c r="D224" s="1483"/>
      <c r="E224" s="1483"/>
      <c r="F224" s="1483"/>
      <c r="G224" s="1483"/>
      <c r="H224" s="1483"/>
      <c r="I224" s="1484"/>
      <c r="J224" s="1484"/>
      <c r="K224" s="1484"/>
      <c r="L224" s="1484"/>
      <c r="M224" s="1484"/>
      <c r="N224" s="1484"/>
      <c r="O224" s="1040"/>
      <c r="P224" s="5"/>
      <c r="Q224" s="5"/>
      <c r="R224" s="5"/>
    </row>
    <row r="225" spans="3:18" hidden="1" x14ac:dyDescent="0.25">
      <c r="C225" s="1483"/>
      <c r="D225" s="1483"/>
      <c r="E225" s="1483"/>
      <c r="F225" s="1483"/>
      <c r="G225" s="1483"/>
      <c r="H225" s="1483"/>
      <c r="I225" s="1484"/>
      <c r="J225" s="1484"/>
      <c r="K225" s="1484"/>
      <c r="L225" s="1484"/>
      <c r="M225" s="1484"/>
      <c r="N225" s="1484"/>
      <c r="O225" s="1040"/>
      <c r="P225" s="5"/>
      <c r="Q225" s="5"/>
      <c r="R225" s="5"/>
    </row>
    <row r="226" spans="3:18" hidden="1" x14ac:dyDescent="0.25">
      <c r="C226" s="1483"/>
      <c r="D226" s="1483"/>
      <c r="E226" s="1483"/>
      <c r="F226" s="1483"/>
      <c r="G226" s="1483"/>
      <c r="H226" s="1483"/>
      <c r="I226" s="1484"/>
      <c r="J226" s="1484"/>
      <c r="K226" s="1484"/>
      <c r="L226" s="1484"/>
      <c r="M226" s="1484"/>
      <c r="N226" s="1484"/>
      <c r="O226" s="1040"/>
      <c r="P226" s="5"/>
      <c r="Q226" s="5"/>
      <c r="R226" s="5"/>
    </row>
    <row r="227" spans="3:18" hidden="1" x14ac:dyDescent="0.25">
      <c r="C227" s="1483"/>
      <c r="D227" s="1483"/>
      <c r="E227" s="1483"/>
      <c r="F227" s="1483"/>
      <c r="G227" s="1483"/>
      <c r="H227" s="1483"/>
      <c r="I227" s="1484"/>
      <c r="J227" s="1484"/>
      <c r="K227" s="1484"/>
      <c r="L227" s="1484"/>
      <c r="M227" s="1484"/>
      <c r="N227" s="1484"/>
      <c r="O227" s="1040"/>
      <c r="P227" s="5"/>
      <c r="Q227" s="5"/>
      <c r="R227" s="5"/>
    </row>
    <row r="228" spans="3:18" hidden="1" x14ac:dyDescent="0.25">
      <c r="C228" s="1483"/>
      <c r="D228" s="1483"/>
      <c r="E228" s="1483"/>
      <c r="F228" s="1483"/>
      <c r="G228" s="1483"/>
      <c r="H228" s="1483"/>
      <c r="I228" s="1484"/>
      <c r="J228" s="1484"/>
      <c r="K228" s="1484"/>
      <c r="L228" s="1484"/>
      <c r="M228" s="1484"/>
      <c r="N228" s="1484"/>
      <c r="O228" s="1040"/>
      <c r="P228" s="5"/>
      <c r="Q228" s="5"/>
      <c r="R228" s="5"/>
    </row>
    <row r="229" spans="3:18" hidden="1" x14ac:dyDescent="0.25">
      <c r="C229" s="1483"/>
      <c r="D229" s="1483"/>
      <c r="E229" s="1483"/>
      <c r="F229" s="1483"/>
      <c r="G229" s="1483"/>
      <c r="H229" s="1483"/>
      <c r="I229" s="1484"/>
      <c r="J229" s="1484"/>
      <c r="K229" s="1484"/>
      <c r="L229" s="1484"/>
      <c r="M229" s="1484"/>
      <c r="N229" s="1484"/>
      <c r="O229" s="1040"/>
      <c r="P229" s="5"/>
      <c r="Q229" s="5"/>
      <c r="R229" s="5"/>
    </row>
    <row r="230" spans="3:18" hidden="1" x14ac:dyDescent="0.25">
      <c r="C230" s="1483"/>
      <c r="D230" s="1483"/>
      <c r="E230" s="1483"/>
      <c r="F230" s="1483"/>
      <c r="G230" s="1483"/>
      <c r="H230" s="1483"/>
      <c r="I230" s="1484"/>
      <c r="J230" s="1484"/>
      <c r="K230" s="1484"/>
      <c r="L230" s="1484"/>
      <c r="M230" s="1484"/>
      <c r="N230" s="1484"/>
      <c r="O230" s="1040"/>
      <c r="P230" s="5"/>
      <c r="Q230" s="5"/>
      <c r="R230" s="5"/>
    </row>
    <row r="231" spans="3:18" hidden="1" x14ac:dyDescent="0.25">
      <c r="C231" s="1483"/>
      <c r="D231" s="1483"/>
      <c r="E231" s="1483"/>
      <c r="F231" s="1483"/>
      <c r="G231" s="1483"/>
      <c r="H231" s="1483"/>
      <c r="I231" s="1484"/>
      <c r="J231" s="1484"/>
      <c r="K231" s="1484"/>
      <c r="L231" s="1484"/>
      <c r="M231" s="1484"/>
      <c r="N231" s="1484"/>
      <c r="O231" s="1040"/>
      <c r="P231" s="5"/>
      <c r="Q231" s="5"/>
      <c r="R231" s="5"/>
    </row>
    <row r="232" spans="3:18" hidden="1" x14ac:dyDescent="0.25">
      <c r="C232" s="1483"/>
      <c r="D232" s="1483"/>
      <c r="E232" s="1483"/>
      <c r="F232" s="1483"/>
      <c r="G232" s="1483"/>
      <c r="H232" s="1483"/>
      <c r="I232" s="1484"/>
      <c r="J232" s="1484"/>
      <c r="K232" s="1484"/>
      <c r="L232" s="1484"/>
      <c r="M232" s="1484"/>
      <c r="N232" s="1484"/>
      <c r="O232" s="1040"/>
      <c r="P232" s="5"/>
      <c r="Q232" s="5"/>
      <c r="R232" s="5"/>
    </row>
    <row r="233" spans="3:18" hidden="1" x14ac:dyDescent="0.25">
      <c r="C233" s="1483"/>
      <c r="D233" s="1483"/>
      <c r="E233" s="1483"/>
      <c r="F233" s="1483"/>
      <c r="G233" s="1483"/>
      <c r="H233" s="1483"/>
      <c r="I233" s="1484"/>
      <c r="J233" s="1484"/>
      <c r="K233" s="1484"/>
      <c r="L233" s="1484"/>
      <c r="M233" s="1484"/>
      <c r="N233" s="1484"/>
      <c r="O233" s="1040"/>
      <c r="P233" s="5"/>
      <c r="Q233" s="5"/>
      <c r="R233" s="5"/>
    </row>
    <row r="234" spans="3:18" hidden="1" x14ac:dyDescent="0.25">
      <c r="C234" s="1483"/>
      <c r="D234" s="1483"/>
      <c r="E234" s="1483"/>
      <c r="F234" s="1483"/>
      <c r="G234" s="1483"/>
      <c r="H234" s="1483"/>
      <c r="I234" s="1484"/>
      <c r="J234" s="1484"/>
      <c r="K234" s="1484"/>
      <c r="L234" s="1484"/>
      <c r="M234" s="1484"/>
      <c r="N234" s="1484"/>
      <c r="O234" s="1040"/>
      <c r="P234" s="5"/>
      <c r="Q234" s="5"/>
      <c r="R234" s="5"/>
    </row>
    <row r="235" spans="3:18" hidden="1" x14ac:dyDescent="0.25">
      <c r="C235" s="1483"/>
      <c r="D235" s="1483"/>
      <c r="E235" s="1483"/>
      <c r="F235" s="1483"/>
      <c r="G235" s="1483"/>
      <c r="H235" s="1483"/>
      <c r="I235" s="1484"/>
      <c r="J235" s="1484"/>
      <c r="K235" s="1484"/>
      <c r="L235" s="1484"/>
      <c r="M235" s="1484"/>
      <c r="N235" s="1484"/>
      <c r="O235" s="1040"/>
      <c r="P235" s="5"/>
      <c r="Q235" s="5"/>
      <c r="R235" s="5"/>
    </row>
    <row r="236" spans="3:18" hidden="1" x14ac:dyDescent="0.25">
      <c r="C236" s="1483"/>
      <c r="D236" s="1483"/>
      <c r="E236" s="1483"/>
      <c r="F236" s="1483"/>
      <c r="G236" s="1483"/>
      <c r="H236" s="1483"/>
      <c r="I236" s="1484"/>
      <c r="J236" s="1484"/>
      <c r="K236" s="1484"/>
      <c r="L236" s="1484"/>
      <c r="M236" s="1484"/>
      <c r="N236" s="1484"/>
      <c r="O236" s="1040"/>
      <c r="P236" s="5"/>
      <c r="Q236" s="5"/>
      <c r="R236" s="5"/>
    </row>
    <row r="237" spans="3:18" hidden="1" x14ac:dyDescent="0.25">
      <c r="C237" s="1483"/>
      <c r="D237" s="1483"/>
      <c r="E237" s="1483"/>
      <c r="F237" s="1483"/>
      <c r="G237" s="1483"/>
      <c r="H237" s="1483"/>
      <c r="I237" s="1484"/>
      <c r="J237" s="1484"/>
      <c r="K237" s="1484"/>
      <c r="L237" s="1484"/>
      <c r="M237" s="1484"/>
      <c r="N237" s="1484"/>
      <c r="O237" s="1040"/>
      <c r="P237" s="5"/>
      <c r="Q237" s="5"/>
      <c r="R237" s="5"/>
    </row>
    <row r="238" spans="3:18" hidden="1" x14ac:dyDescent="0.25">
      <c r="C238" s="1483"/>
      <c r="D238" s="1483"/>
      <c r="E238" s="1483"/>
      <c r="F238" s="1483"/>
      <c r="G238" s="1483"/>
      <c r="H238" s="1483"/>
      <c r="I238" s="1484"/>
      <c r="J238" s="1484"/>
      <c r="K238" s="1484"/>
      <c r="L238" s="1484"/>
      <c r="M238" s="1484"/>
      <c r="N238" s="1484"/>
      <c r="O238" s="1040"/>
      <c r="P238" s="5"/>
      <c r="Q238" s="5"/>
      <c r="R238" s="5"/>
    </row>
    <row r="239" spans="3:18" hidden="1" x14ac:dyDescent="0.25">
      <c r="C239" s="1483"/>
      <c r="D239" s="1483"/>
      <c r="E239" s="1483"/>
      <c r="F239" s="1483"/>
      <c r="G239" s="1483"/>
      <c r="H239" s="1483"/>
      <c r="I239" s="1484"/>
      <c r="J239" s="1484"/>
      <c r="K239" s="1484"/>
      <c r="L239" s="1484"/>
      <c r="M239" s="1484"/>
      <c r="N239" s="1484"/>
      <c r="O239" s="1040"/>
      <c r="P239" s="5"/>
      <c r="Q239" s="5"/>
      <c r="R239" s="5"/>
    </row>
    <row r="240" spans="3:18" hidden="1" x14ac:dyDescent="0.25">
      <c r="C240" s="1483"/>
      <c r="D240" s="1483"/>
      <c r="E240" s="1483"/>
      <c r="F240" s="1483"/>
      <c r="G240" s="1483"/>
      <c r="H240" s="1483"/>
      <c r="I240" s="1484"/>
      <c r="J240" s="1484"/>
      <c r="K240" s="1484"/>
      <c r="L240" s="1484"/>
      <c r="M240" s="1484"/>
      <c r="N240" s="1484"/>
      <c r="O240" s="1040"/>
      <c r="P240" s="5"/>
      <c r="Q240" s="5"/>
      <c r="R240" s="5"/>
    </row>
    <row r="241" spans="3:18" hidden="1" x14ac:dyDescent="0.25">
      <c r="C241" s="1483"/>
      <c r="D241" s="1483"/>
      <c r="E241" s="1483"/>
      <c r="F241" s="1483"/>
      <c r="G241" s="1483"/>
      <c r="H241" s="1483"/>
      <c r="I241" s="1484"/>
      <c r="J241" s="1484"/>
      <c r="K241" s="1484"/>
      <c r="L241" s="1484"/>
      <c r="M241" s="1484"/>
      <c r="N241" s="1484"/>
      <c r="O241" s="1040"/>
      <c r="P241" s="5"/>
      <c r="Q241" s="5"/>
      <c r="R241" s="5"/>
    </row>
    <row r="242" spans="3:18" hidden="1" x14ac:dyDescent="0.25">
      <c r="C242" s="1483"/>
      <c r="D242" s="1483"/>
      <c r="E242" s="1483"/>
      <c r="F242" s="1483"/>
      <c r="G242" s="1483"/>
      <c r="H242" s="1483"/>
      <c r="I242" s="1484"/>
      <c r="J242" s="1484"/>
      <c r="K242" s="1484"/>
      <c r="L242" s="1484"/>
      <c r="M242" s="1484"/>
      <c r="N242" s="1484"/>
      <c r="O242" s="1040"/>
      <c r="P242" s="5"/>
      <c r="Q242" s="5"/>
      <c r="R242" s="5"/>
    </row>
    <row r="243" spans="3:18" hidden="1" x14ac:dyDescent="0.25">
      <c r="C243" s="1483"/>
      <c r="D243" s="1483"/>
      <c r="E243" s="1483"/>
      <c r="F243" s="1483"/>
      <c r="G243" s="1483"/>
      <c r="H243" s="1483"/>
      <c r="I243" s="1484"/>
      <c r="J243" s="1484"/>
      <c r="K243" s="1484"/>
      <c r="L243" s="1484"/>
      <c r="M243" s="1484"/>
      <c r="N243" s="1484"/>
      <c r="O243" s="1040"/>
      <c r="P243" s="5"/>
      <c r="Q243" s="5"/>
      <c r="R243" s="5"/>
    </row>
    <row r="244" spans="3:18" hidden="1" x14ac:dyDescent="0.25">
      <c r="C244" s="1483"/>
      <c r="D244" s="1483"/>
      <c r="E244" s="1483"/>
      <c r="F244" s="1483"/>
      <c r="G244" s="1483"/>
      <c r="H244" s="1483"/>
      <c r="I244" s="1484"/>
      <c r="J244" s="1484"/>
      <c r="K244" s="1484"/>
      <c r="L244" s="1484"/>
      <c r="M244" s="1484"/>
      <c r="N244" s="1484"/>
      <c r="O244" s="1040"/>
      <c r="P244" s="5"/>
      <c r="Q244" s="5"/>
      <c r="R244" s="5"/>
    </row>
    <row r="245" spans="3:18" hidden="1" x14ac:dyDescent="0.25">
      <c r="C245" s="1483"/>
      <c r="D245" s="1483"/>
      <c r="E245" s="1483"/>
      <c r="F245" s="1483"/>
      <c r="G245" s="1483"/>
      <c r="H245" s="1483"/>
      <c r="I245" s="1484"/>
      <c r="J245" s="1484"/>
      <c r="K245" s="1484"/>
      <c r="L245" s="1484"/>
      <c r="M245" s="1484"/>
      <c r="N245" s="1484"/>
      <c r="O245" s="1040"/>
      <c r="P245" s="5"/>
      <c r="Q245" s="5"/>
      <c r="R245" s="5"/>
    </row>
    <row r="246" spans="3:18" hidden="1" x14ac:dyDescent="0.25">
      <c r="C246" s="1483"/>
      <c r="D246" s="1483"/>
      <c r="E246" s="1483"/>
      <c r="F246" s="1483"/>
      <c r="G246" s="1483"/>
      <c r="H246" s="1483"/>
      <c r="I246" s="1484"/>
      <c r="J246" s="1484"/>
      <c r="K246" s="1484"/>
      <c r="L246" s="1484"/>
      <c r="M246" s="1484"/>
      <c r="N246" s="1484"/>
      <c r="O246" s="1040"/>
      <c r="P246" s="5"/>
      <c r="Q246" s="5"/>
      <c r="R246" s="5"/>
    </row>
    <row r="247" spans="3:18" x14ac:dyDescent="0.25">
      <c r="O247" s="1040"/>
    </row>
    <row r="248" spans="3:18" x14ac:dyDescent="0.25">
      <c r="O248" s="1040"/>
    </row>
    <row r="249" spans="3:18" x14ac:dyDescent="0.25">
      <c r="O249" s="1040"/>
    </row>
    <row r="250" spans="3:18" x14ac:dyDescent="0.25">
      <c r="O250" s="1040"/>
    </row>
    <row r="251" spans="3:18" x14ac:dyDescent="0.25">
      <c r="O251" s="1040"/>
    </row>
    <row r="252" spans="3:18" x14ac:dyDescent="0.25">
      <c r="O252" s="1040"/>
    </row>
    <row r="253" spans="3:18" x14ac:dyDescent="0.25">
      <c r="O253" s="1040"/>
    </row>
    <row r="254" spans="3:18" x14ac:dyDescent="0.25">
      <c r="O254" s="1040"/>
    </row>
    <row r="255" spans="3:18" x14ac:dyDescent="0.25"/>
    <row r="256" spans="3:18" x14ac:dyDescent="0.25"/>
    <row r="257" x14ac:dyDescent="0.25"/>
    <row r="258" x14ac:dyDescent="0.25"/>
    <row r="259" x14ac:dyDescent="0.25"/>
    <row r="260" x14ac:dyDescent="0.25"/>
  </sheetData>
  <mergeCells count="751">
    <mergeCell ref="M83:N83"/>
    <mergeCell ref="C84:H85"/>
    <mergeCell ref="I84:L84"/>
    <mergeCell ref="M84:N84"/>
    <mergeCell ref="I85:L85"/>
    <mergeCell ref="M85:N85"/>
    <mergeCell ref="B78:B85"/>
    <mergeCell ref="I79:L79"/>
    <mergeCell ref="M79:N79"/>
    <mergeCell ref="C78:H79"/>
    <mergeCell ref="C80:H81"/>
    <mergeCell ref="I80:L80"/>
    <mergeCell ref="M80:N80"/>
    <mergeCell ref="I81:L81"/>
    <mergeCell ref="M81:N81"/>
    <mergeCell ref="C82:H83"/>
    <mergeCell ref="I82:L82"/>
    <mergeCell ref="M82:N82"/>
    <mergeCell ref="I83:L83"/>
    <mergeCell ref="M72:N72"/>
    <mergeCell ref="M73:N73"/>
    <mergeCell ref="M74:N74"/>
    <mergeCell ref="M75:N75"/>
    <mergeCell ref="M76:N76"/>
    <mergeCell ref="M77:N77"/>
    <mergeCell ref="I70:L70"/>
    <mergeCell ref="I71:L71"/>
    <mergeCell ref="I72:L72"/>
    <mergeCell ref="I73:L73"/>
    <mergeCell ref="I74:L74"/>
    <mergeCell ref="I75:L75"/>
    <mergeCell ref="I76:L76"/>
    <mergeCell ref="I77:L77"/>
    <mergeCell ref="B33:N33"/>
    <mergeCell ref="C35:N35"/>
    <mergeCell ref="C37:N37"/>
    <mergeCell ref="C36:N36"/>
    <mergeCell ref="B2:N2"/>
    <mergeCell ref="C30:N30"/>
    <mergeCell ref="C31:N31"/>
    <mergeCell ref="B4:N4"/>
    <mergeCell ref="B28:N28"/>
    <mergeCell ref="C6:N6"/>
    <mergeCell ref="C9:N9"/>
    <mergeCell ref="C10:N10"/>
    <mergeCell ref="C11:N11"/>
    <mergeCell ref="C12:N12"/>
    <mergeCell ref="C13:N13"/>
    <mergeCell ref="F23:G23"/>
    <mergeCell ref="F24:G24"/>
    <mergeCell ref="F25:G25"/>
    <mergeCell ref="F26:G26"/>
    <mergeCell ref="F19:G19"/>
    <mergeCell ref="F18:G18"/>
    <mergeCell ref="C7:N7"/>
    <mergeCell ref="B21:N21"/>
    <mergeCell ref="C14:N14"/>
    <mergeCell ref="B16:N16"/>
    <mergeCell ref="B39:N39"/>
    <mergeCell ref="C41:N41"/>
    <mergeCell ref="C44:N44"/>
    <mergeCell ref="C89:H89"/>
    <mergeCell ref="M89:N89"/>
    <mergeCell ref="I89:L89"/>
    <mergeCell ref="C42:F42"/>
    <mergeCell ref="G42:N42"/>
    <mergeCell ref="C43:N43"/>
    <mergeCell ref="D60:N60"/>
    <mergeCell ref="D46:N46"/>
    <mergeCell ref="D47:N47"/>
    <mergeCell ref="D48:N48"/>
    <mergeCell ref="D49:N49"/>
    <mergeCell ref="D50:N50"/>
    <mergeCell ref="D51:N51"/>
    <mergeCell ref="B87:N87"/>
    <mergeCell ref="D65:N65"/>
    <mergeCell ref="D53:N53"/>
    <mergeCell ref="D54:N54"/>
    <mergeCell ref="D55:N55"/>
    <mergeCell ref="D56:N56"/>
    <mergeCell ref="D57:N57"/>
    <mergeCell ref="D58:N58"/>
    <mergeCell ref="D61:N61"/>
    <mergeCell ref="D62:N62"/>
    <mergeCell ref="D63:N63"/>
    <mergeCell ref="D64:N64"/>
    <mergeCell ref="K94:L94"/>
    <mergeCell ref="M94:N94"/>
    <mergeCell ref="C90:H90"/>
    <mergeCell ref="M90:N90"/>
    <mergeCell ref="I90:L90"/>
    <mergeCell ref="B67:N67"/>
    <mergeCell ref="C69:H69"/>
    <mergeCell ref="I69:L69"/>
    <mergeCell ref="M69:N69"/>
    <mergeCell ref="I78:L78"/>
    <mergeCell ref="M78:N78"/>
    <mergeCell ref="B70:B77"/>
    <mergeCell ref="C92:H92"/>
    <mergeCell ref="I92:J92"/>
    <mergeCell ref="K92:L92"/>
    <mergeCell ref="M92:N92"/>
    <mergeCell ref="C70:H77"/>
    <mergeCell ref="M70:N70"/>
    <mergeCell ref="M71:N71"/>
    <mergeCell ref="C95:H95"/>
    <mergeCell ref="I95:J95"/>
    <mergeCell ref="K95:L95"/>
    <mergeCell ref="M95:N95"/>
    <mergeCell ref="C93:H93"/>
    <mergeCell ref="I93:J93"/>
    <mergeCell ref="K93:L93"/>
    <mergeCell ref="M93:N93"/>
    <mergeCell ref="C94:H94"/>
    <mergeCell ref="I94:J94"/>
    <mergeCell ref="K98:L98"/>
    <mergeCell ref="M98:N98"/>
    <mergeCell ref="C99:H99"/>
    <mergeCell ref="I99:J99"/>
    <mergeCell ref="K99:L99"/>
    <mergeCell ref="M99:N99"/>
    <mergeCell ref="K96:L96"/>
    <mergeCell ref="M96:N96"/>
    <mergeCell ref="C97:H97"/>
    <mergeCell ref="I97:J97"/>
    <mergeCell ref="K97:L97"/>
    <mergeCell ref="M97:N97"/>
    <mergeCell ref="C98:H98"/>
    <mergeCell ref="I98:J98"/>
    <mergeCell ref="C96:H96"/>
    <mergeCell ref="I96:J96"/>
    <mergeCell ref="C102:H102"/>
    <mergeCell ref="I102:J102"/>
    <mergeCell ref="K102:L102"/>
    <mergeCell ref="M102:N102"/>
    <mergeCell ref="C103:H103"/>
    <mergeCell ref="I103:J103"/>
    <mergeCell ref="K103:L103"/>
    <mergeCell ref="M103:N103"/>
    <mergeCell ref="K100:L100"/>
    <mergeCell ref="M100:N100"/>
    <mergeCell ref="C101:H101"/>
    <mergeCell ref="I101:J101"/>
    <mergeCell ref="K101:L101"/>
    <mergeCell ref="M101:N101"/>
    <mergeCell ref="C100:H100"/>
    <mergeCell ref="I100:J100"/>
    <mergeCell ref="K106:L106"/>
    <mergeCell ref="M106:N106"/>
    <mergeCell ref="C107:H107"/>
    <mergeCell ref="I107:J107"/>
    <mergeCell ref="K107:L107"/>
    <mergeCell ref="M107:N107"/>
    <mergeCell ref="K104:L104"/>
    <mergeCell ref="M104:N104"/>
    <mergeCell ref="C105:H105"/>
    <mergeCell ref="I105:J105"/>
    <mergeCell ref="K105:L105"/>
    <mergeCell ref="M105:N105"/>
    <mergeCell ref="C104:H104"/>
    <mergeCell ref="I104:J104"/>
    <mergeCell ref="C106:H106"/>
    <mergeCell ref="I106:J106"/>
    <mergeCell ref="K110:L110"/>
    <mergeCell ref="M110:N110"/>
    <mergeCell ref="C111:H111"/>
    <mergeCell ref="I111:J111"/>
    <mergeCell ref="K111:L111"/>
    <mergeCell ref="M111:N111"/>
    <mergeCell ref="C108:H108"/>
    <mergeCell ref="I108:J108"/>
    <mergeCell ref="K108:L108"/>
    <mergeCell ref="M108:N108"/>
    <mergeCell ref="C109:H109"/>
    <mergeCell ref="I109:J109"/>
    <mergeCell ref="K109:L109"/>
    <mergeCell ref="M109:N109"/>
    <mergeCell ref="C110:H110"/>
    <mergeCell ref="I110:J110"/>
    <mergeCell ref="C114:H114"/>
    <mergeCell ref="I114:J114"/>
    <mergeCell ref="K114:L114"/>
    <mergeCell ref="M114:N114"/>
    <mergeCell ref="C115:H115"/>
    <mergeCell ref="I115:J115"/>
    <mergeCell ref="K115:L115"/>
    <mergeCell ref="M115:N115"/>
    <mergeCell ref="K112:L112"/>
    <mergeCell ref="M112:N112"/>
    <mergeCell ref="C113:H113"/>
    <mergeCell ref="I113:J113"/>
    <mergeCell ref="K113:L113"/>
    <mergeCell ref="M113:N113"/>
    <mergeCell ref="C112:H112"/>
    <mergeCell ref="I112:J112"/>
    <mergeCell ref="K118:L118"/>
    <mergeCell ref="M118:N118"/>
    <mergeCell ref="C119:H119"/>
    <mergeCell ref="I119:J119"/>
    <mergeCell ref="K119:L119"/>
    <mergeCell ref="M119:N119"/>
    <mergeCell ref="K116:L116"/>
    <mergeCell ref="M116:N116"/>
    <mergeCell ref="C117:H117"/>
    <mergeCell ref="I117:J117"/>
    <mergeCell ref="K117:L117"/>
    <mergeCell ref="M117:N117"/>
    <mergeCell ref="C116:H116"/>
    <mergeCell ref="I116:J116"/>
    <mergeCell ref="C118:H118"/>
    <mergeCell ref="I118:J118"/>
    <mergeCell ref="C122:H122"/>
    <mergeCell ref="I122:J122"/>
    <mergeCell ref="K122:L122"/>
    <mergeCell ref="M122:N122"/>
    <mergeCell ref="C123:H123"/>
    <mergeCell ref="I123:J123"/>
    <mergeCell ref="K123:L123"/>
    <mergeCell ref="M123:N123"/>
    <mergeCell ref="C120:H120"/>
    <mergeCell ref="I120:J120"/>
    <mergeCell ref="K120:L120"/>
    <mergeCell ref="M120:N120"/>
    <mergeCell ref="C121:H121"/>
    <mergeCell ref="I121:J121"/>
    <mergeCell ref="K121:L121"/>
    <mergeCell ref="M121:N121"/>
    <mergeCell ref="C126:H126"/>
    <mergeCell ref="I126:J126"/>
    <mergeCell ref="K126:L126"/>
    <mergeCell ref="M126:N126"/>
    <mergeCell ref="C127:H127"/>
    <mergeCell ref="I127:J127"/>
    <mergeCell ref="K127:L127"/>
    <mergeCell ref="M127:N127"/>
    <mergeCell ref="C124:H124"/>
    <mergeCell ref="I124:J124"/>
    <mergeCell ref="K124:L124"/>
    <mergeCell ref="M124:N124"/>
    <mergeCell ref="C125:H125"/>
    <mergeCell ref="I125:J125"/>
    <mergeCell ref="K125:L125"/>
    <mergeCell ref="M125:N125"/>
    <mergeCell ref="C130:H130"/>
    <mergeCell ref="I130:J130"/>
    <mergeCell ref="K130:L130"/>
    <mergeCell ref="M130:N130"/>
    <mergeCell ref="C131:H131"/>
    <mergeCell ref="I131:J131"/>
    <mergeCell ref="K131:L131"/>
    <mergeCell ref="M131:N131"/>
    <mergeCell ref="C128:H128"/>
    <mergeCell ref="I128:J128"/>
    <mergeCell ref="K128:L128"/>
    <mergeCell ref="M128:N128"/>
    <mergeCell ref="C129:H129"/>
    <mergeCell ref="I129:J129"/>
    <mergeCell ref="K129:L129"/>
    <mergeCell ref="M129:N129"/>
    <mergeCell ref="C134:H134"/>
    <mergeCell ref="I134:J134"/>
    <mergeCell ref="K134:L134"/>
    <mergeCell ref="M134:N134"/>
    <mergeCell ref="C135:H135"/>
    <mergeCell ref="I135:J135"/>
    <mergeCell ref="K135:L135"/>
    <mergeCell ref="M135:N135"/>
    <mergeCell ref="C132:H132"/>
    <mergeCell ref="I132:J132"/>
    <mergeCell ref="K132:L132"/>
    <mergeCell ref="M132:N132"/>
    <mergeCell ref="C133:H133"/>
    <mergeCell ref="I133:J133"/>
    <mergeCell ref="K133:L133"/>
    <mergeCell ref="M133:N133"/>
    <mergeCell ref="C138:H138"/>
    <mergeCell ref="I138:J138"/>
    <mergeCell ref="K138:L138"/>
    <mergeCell ref="M138:N138"/>
    <mergeCell ref="C139:H139"/>
    <mergeCell ref="I139:J139"/>
    <mergeCell ref="K139:L139"/>
    <mergeCell ref="M139:N139"/>
    <mergeCell ref="C136:H136"/>
    <mergeCell ref="I136:J136"/>
    <mergeCell ref="K136:L136"/>
    <mergeCell ref="M136:N136"/>
    <mergeCell ref="C137:H137"/>
    <mergeCell ref="I137:J137"/>
    <mergeCell ref="K137:L137"/>
    <mergeCell ref="M137:N137"/>
    <mergeCell ref="C142:H142"/>
    <mergeCell ref="I142:J142"/>
    <mergeCell ref="K142:L142"/>
    <mergeCell ref="M142:N142"/>
    <mergeCell ref="C143:H143"/>
    <mergeCell ref="I143:J143"/>
    <mergeCell ref="K143:L143"/>
    <mergeCell ref="M143:N143"/>
    <mergeCell ref="C140:H140"/>
    <mergeCell ref="I140:J140"/>
    <mergeCell ref="K140:L140"/>
    <mergeCell ref="M140:N140"/>
    <mergeCell ref="C141:H141"/>
    <mergeCell ref="I141:J141"/>
    <mergeCell ref="K141:L141"/>
    <mergeCell ref="M141:N141"/>
    <mergeCell ref="C146:H146"/>
    <mergeCell ref="I146:J146"/>
    <mergeCell ref="K146:L146"/>
    <mergeCell ref="M146:N146"/>
    <mergeCell ref="C147:H147"/>
    <mergeCell ref="I147:J147"/>
    <mergeCell ref="K147:L147"/>
    <mergeCell ref="M147:N147"/>
    <mergeCell ref="C144:H144"/>
    <mergeCell ref="I144:J144"/>
    <mergeCell ref="K144:L144"/>
    <mergeCell ref="M144:N144"/>
    <mergeCell ref="C145:H145"/>
    <mergeCell ref="I145:J145"/>
    <mergeCell ref="K145:L145"/>
    <mergeCell ref="M145:N145"/>
    <mergeCell ref="C150:H150"/>
    <mergeCell ref="I150:J150"/>
    <mergeCell ref="K150:L150"/>
    <mergeCell ref="M150:N150"/>
    <mergeCell ref="C151:H151"/>
    <mergeCell ref="I151:J151"/>
    <mergeCell ref="K151:L151"/>
    <mergeCell ref="M151:N151"/>
    <mergeCell ref="C148:H148"/>
    <mergeCell ref="I148:J148"/>
    <mergeCell ref="K148:L148"/>
    <mergeCell ref="M148:N148"/>
    <mergeCell ref="C149:H149"/>
    <mergeCell ref="I149:J149"/>
    <mergeCell ref="K149:L149"/>
    <mergeCell ref="M149:N149"/>
    <mergeCell ref="C152:H152"/>
    <mergeCell ref="I152:J152"/>
    <mergeCell ref="K152:L152"/>
    <mergeCell ref="M152:N152"/>
    <mergeCell ref="C158:N158"/>
    <mergeCell ref="C159:N159"/>
    <mergeCell ref="C162:H162"/>
    <mergeCell ref="I162:J162"/>
    <mergeCell ref="K162:L162"/>
    <mergeCell ref="M162:N162"/>
    <mergeCell ref="C160:N160"/>
    <mergeCell ref="C161:N161"/>
    <mergeCell ref="C157:N157"/>
    <mergeCell ref="B153:N153"/>
    <mergeCell ref="C155:N155"/>
    <mergeCell ref="C156:N156"/>
    <mergeCell ref="C165:H165"/>
    <mergeCell ref="I165:J165"/>
    <mergeCell ref="K165:L165"/>
    <mergeCell ref="M165:N165"/>
    <mergeCell ref="C166:H166"/>
    <mergeCell ref="I166:J166"/>
    <mergeCell ref="K166:L166"/>
    <mergeCell ref="M166:N166"/>
    <mergeCell ref="C163:H163"/>
    <mergeCell ref="I163:J163"/>
    <mergeCell ref="K163:L163"/>
    <mergeCell ref="M163:N163"/>
    <mergeCell ref="C164:H164"/>
    <mergeCell ref="I164:J164"/>
    <mergeCell ref="K164:L164"/>
    <mergeCell ref="M164:N164"/>
    <mergeCell ref="C169:H169"/>
    <mergeCell ref="I169:J169"/>
    <mergeCell ref="K169:L169"/>
    <mergeCell ref="M169:N169"/>
    <mergeCell ref="C170:H170"/>
    <mergeCell ref="I170:J170"/>
    <mergeCell ref="K170:L170"/>
    <mergeCell ref="M170:N170"/>
    <mergeCell ref="C167:H167"/>
    <mergeCell ref="I167:J167"/>
    <mergeCell ref="K167:L167"/>
    <mergeCell ref="M167:N167"/>
    <mergeCell ref="C168:H168"/>
    <mergeCell ref="I168:J168"/>
    <mergeCell ref="K168:L168"/>
    <mergeCell ref="M168:N168"/>
    <mergeCell ref="C173:H173"/>
    <mergeCell ref="I173:J173"/>
    <mergeCell ref="K173:L173"/>
    <mergeCell ref="M173:N173"/>
    <mergeCell ref="C174:H174"/>
    <mergeCell ref="I174:J174"/>
    <mergeCell ref="K174:L174"/>
    <mergeCell ref="M174:N174"/>
    <mergeCell ref="C171:H171"/>
    <mergeCell ref="I171:J171"/>
    <mergeCell ref="K171:L171"/>
    <mergeCell ref="M171:N171"/>
    <mergeCell ref="C172:H172"/>
    <mergeCell ref="I172:J172"/>
    <mergeCell ref="K172:L172"/>
    <mergeCell ref="M172:N172"/>
    <mergeCell ref="C177:H177"/>
    <mergeCell ref="I177:J177"/>
    <mergeCell ref="K177:L177"/>
    <mergeCell ref="M177:N177"/>
    <mergeCell ref="C178:H178"/>
    <mergeCell ref="I178:J178"/>
    <mergeCell ref="K178:L178"/>
    <mergeCell ref="M178:N178"/>
    <mergeCell ref="C175:H175"/>
    <mergeCell ref="I175:J175"/>
    <mergeCell ref="K175:L175"/>
    <mergeCell ref="M175:N175"/>
    <mergeCell ref="C176:H176"/>
    <mergeCell ref="I176:J176"/>
    <mergeCell ref="K176:L176"/>
    <mergeCell ref="M176:N176"/>
    <mergeCell ref="C181:H181"/>
    <mergeCell ref="I181:J181"/>
    <mergeCell ref="K181:L181"/>
    <mergeCell ref="M181:N181"/>
    <mergeCell ref="C182:H182"/>
    <mergeCell ref="I182:J182"/>
    <mergeCell ref="K182:L182"/>
    <mergeCell ref="M182:N182"/>
    <mergeCell ref="C179:H179"/>
    <mergeCell ref="I179:J179"/>
    <mergeCell ref="K179:L179"/>
    <mergeCell ref="M179:N179"/>
    <mergeCell ref="C180:H180"/>
    <mergeCell ref="I180:J180"/>
    <mergeCell ref="K180:L180"/>
    <mergeCell ref="M180:N180"/>
    <mergeCell ref="C185:H185"/>
    <mergeCell ref="I185:J185"/>
    <mergeCell ref="K185:L185"/>
    <mergeCell ref="M185:N185"/>
    <mergeCell ref="C186:H186"/>
    <mergeCell ref="I186:J186"/>
    <mergeCell ref="K186:L186"/>
    <mergeCell ref="M186:N186"/>
    <mergeCell ref="C183:H183"/>
    <mergeCell ref="I183:J183"/>
    <mergeCell ref="K183:L183"/>
    <mergeCell ref="M183:N183"/>
    <mergeCell ref="C184:H184"/>
    <mergeCell ref="I184:J184"/>
    <mergeCell ref="K184:L184"/>
    <mergeCell ref="M184:N184"/>
    <mergeCell ref="C189:H189"/>
    <mergeCell ref="I189:J189"/>
    <mergeCell ref="K189:L189"/>
    <mergeCell ref="M189:N189"/>
    <mergeCell ref="C190:H190"/>
    <mergeCell ref="I190:J190"/>
    <mergeCell ref="K190:L190"/>
    <mergeCell ref="M190:N190"/>
    <mergeCell ref="C187:H187"/>
    <mergeCell ref="I187:J187"/>
    <mergeCell ref="K187:L187"/>
    <mergeCell ref="M187:N187"/>
    <mergeCell ref="C188:H188"/>
    <mergeCell ref="I188:J188"/>
    <mergeCell ref="K188:L188"/>
    <mergeCell ref="M188:N188"/>
    <mergeCell ref="C193:H193"/>
    <mergeCell ref="I193:J193"/>
    <mergeCell ref="K193:L193"/>
    <mergeCell ref="M193:N193"/>
    <mergeCell ref="C194:H194"/>
    <mergeCell ref="I194:J194"/>
    <mergeCell ref="K194:L194"/>
    <mergeCell ref="M194:N194"/>
    <mergeCell ref="C191:H191"/>
    <mergeCell ref="I191:J191"/>
    <mergeCell ref="K191:L191"/>
    <mergeCell ref="M191:N191"/>
    <mergeCell ref="C192:H192"/>
    <mergeCell ref="I192:J192"/>
    <mergeCell ref="K192:L192"/>
    <mergeCell ref="M192:N192"/>
    <mergeCell ref="C197:H197"/>
    <mergeCell ref="I197:J197"/>
    <mergeCell ref="K197:L197"/>
    <mergeCell ref="M197:N197"/>
    <mergeCell ref="C198:H198"/>
    <mergeCell ref="I198:J198"/>
    <mergeCell ref="K198:L198"/>
    <mergeCell ref="M198:N198"/>
    <mergeCell ref="C195:H195"/>
    <mergeCell ref="I195:J195"/>
    <mergeCell ref="K195:L195"/>
    <mergeCell ref="M195:N195"/>
    <mergeCell ref="C196:H196"/>
    <mergeCell ref="I196:J196"/>
    <mergeCell ref="K196:L196"/>
    <mergeCell ref="M196:N196"/>
    <mergeCell ref="C201:H201"/>
    <mergeCell ref="I201:J201"/>
    <mergeCell ref="K201:L201"/>
    <mergeCell ref="M201:N201"/>
    <mergeCell ref="C202:H202"/>
    <mergeCell ref="I202:J202"/>
    <mergeCell ref="K202:L202"/>
    <mergeCell ref="M202:N202"/>
    <mergeCell ref="C199:H199"/>
    <mergeCell ref="I199:J199"/>
    <mergeCell ref="K199:L199"/>
    <mergeCell ref="M199:N199"/>
    <mergeCell ref="C200:H200"/>
    <mergeCell ref="I200:J200"/>
    <mergeCell ref="K200:L200"/>
    <mergeCell ref="M200:N200"/>
    <mergeCell ref="C205:H205"/>
    <mergeCell ref="I205:J205"/>
    <mergeCell ref="K205:L205"/>
    <mergeCell ref="M205:N205"/>
    <mergeCell ref="C206:H206"/>
    <mergeCell ref="I206:J206"/>
    <mergeCell ref="K206:L206"/>
    <mergeCell ref="M206:N206"/>
    <mergeCell ref="C203:H203"/>
    <mergeCell ref="I203:J203"/>
    <mergeCell ref="K203:L203"/>
    <mergeCell ref="M203:N203"/>
    <mergeCell ref="C204:H204"/>
    <mergeCell ref="I204:J204"/>
    <mergeCell ref="K204:L204"/>
    <mergeCell ref="M204:N204"/>
    <mergeCell ref="C209:H209"/>
    <mergeCell ref="I209:J209"/>
    <mergeCell ref="K209:L209"/>
    <mergeCell ref="M209:N209"/>
    <mergeCell ref="C210:H210"/>
    <mergeCell ref="I210:J210"/>
    <mergeCell ref="K210:L210"/>
    <mergeCell ref="M210:N210"/>
    <mergeCell ref="C207:H207"/>
    <mergeCell ref="I207:J207"/>
    <mergeCell ref="K207:L207"/>
    <mergeCell ref="M207:N207"/>
    <mergeCell ref="C208:H208"/>
    <mergeCell ref="I208:J208"/>
    <mergeCell ref="K208:L208"/>
    <mergeCell ref="M208:N208"/>
    <mergeCell ref="C213:H213"/>
    <mergeCell ref="I213:J213"/>
    <mergeCell ref="K213:L213"/>
    <mergeCell ref="M213:N213"/>
    <mergeCell ref="C214:H214"/>
    <mergeCell ref="I214:J214"/>
    <mergeCell ref="K214:L214"/>
    <mergeCell ref="M214:N214"/>
    <mergeCell ref="C211:H211"/>
    <mergeCell ref="I211:J211"/>
    <mergeCell ref="K211:L211"/>
    <mergeCell ref="M211:N211"/>
    <mergeCell ref="C212:H212"/>
    <mergeCell ref="I212:J212"/>
    <mergeCell ref="K212:L212"/>
    <mergeCell ref="M212:N212"/>
    <mergeCell ref="C217:H217"/>
    <mergeCell ref="I217:J217"/>
    <mergeCell ref="K217:L217"/>
    <mergeCell ref="M217:N217"/>
    <mergeCell ref="C218:H218"/>
    <mergeCell ref="I218:J218"/>
    <mergeCell ref="K218:L218"/>
    <mergeCell ref="M218:N218"/>
    <mergeCell ref="C215:H215"/>
    <mergeCell ref="I215:J215"/>
    <mergeCell ref="K215:L215"/>
    <mergeCell ref="M215:N215"/>
    <mergeCell ref="C216:H216"/>
    <mergeCell ref="I216:J216"/>
    <mergeCell ref="K216:L216"/>
    <mergeCell ref="M216:N216"/>
    <mergeCell ref="C221:H221"/>
    <mergeCell ref="I221:J221"/>
    <mergeCell ref="K221:L221"/>
    <mergeCell ref="M221:N221"/>
    <mergeCell ref="C222:H222"/>
    <mergeCell ref="I222:J222"/>
    <mergeCell ref="K222:L222"/>
    <mergeCell ref="M222:N222"/>
    <mergeCell ref="C219:H219"/>
    <mergeCell ref="I219:J219"/>
    <mergeCell ref="K219:L219"/>
    <mergeCell ref="M219:N219"/>
    <mergeCell ref="C220:H220"/>
    <mergeCell ref="I220:J220"/>
    <mergeCell ref="K220:L220"/>
    <mergeCell ref="M220:N220"/>
    <mergeCell ref="C225:H225"/>
    <mergeCell ref="I225:J225"/>
    <mergeCell ref="K225:L225"/>
    <mergeCell ref="M225:N225"/>
    <mergeCell ref="C226:H226"/>
    <mergeCell ref="I226:J226"/>
    <mergeCell ref="K226:L226"/>
    <mergeCell ref="M226:N226"/>
    <mergeCell ref="C223:H223"/>
    <mergeCell ref="I223:J223"/>
    <mergeCell ref="K223:L223"/>
    <mergeCell ref="M223:N223"/>
    <mergeCell ref="C224:H224"/>
    <mergeCell ref="I224:J224"/>
    <mergeCell ref="K224:L224"/>
    <mergeCell ref="M224:N224"/>
    <mergeCell ref="C229:H229"/>
    <mergeCell ref="I229:J229"/>
    <mergeCell ref="K229:L229"/>
    <mergeCell ref="M229:N229"/>
    <mergeCell ref="C230:H230"/>
    <mergeCell ref="I230:J230"/>
    <mergeCell ref="K230:L230"/>
    <mergeCell ref="M230:N230"/>
    <mergeCell ref="C227:H227"/>
    <mergeCell ref="I227:J227"/>
    <mergeCell ref="K227:L227"/>
    <mergeCell ref="M227:N227"/>
    <mergeCell ref="C228:H228"/>
    <mergeCell ref="I228:J228"/>
    <mergeCell ref="K228:L228"/>
    <mergeCell ref="M228:N228"/>
    <mergeCell ref="C233:H233"/>
    <mergeCell ref="I233:J233"/>
    <mergeCell ref="K233:L233"/>
    <mergeCell ref="M233:N233"/>
    <mergeCell ref="C234:H234"/>
    <mergeCell ref="I234:J234"/>
    <mergeCell ref="K234:L234"/>
    <mergeCell ref="M234:N234"/>
    <mergeCell ref="C231:H231"/>
    <mergeCell ref="I231:J231"/>
    <mergeCell ref="K231:L231"/>
    <mergeCell ref="M231:N231"/>
    <mergeCell ref="C232:H232"/>
    <mergeCell ref="I232:J232"/>
    <mergeCell ref="K232:L232"/>
    <mergeCell ref="M232:N232"/>
    <mergeCell ref="C237:H237"/>
    <mergeCell ref="I237:J237"/>
    <mergeCell ref="K237:L237"/>
    <mergeCell ref="M237:N237"/>
    <mergeCell ref="C238:H238"/>
    <mergeCell ref="I238:J238"/>
    <mergeCell ref="K238:L238"/>
    <mergeCell ref="M238:N238"/>
    <mergeCell ref="C235:H235"/>
    <mergeCell ref="I235:J235"/>
    <mergeCell ref="K235:L235"/>
    <mergeCell ref="M235:N235"/>
    <mergeCell ref="C236:H236"/>
    <mergeCell ref="I236:J236"/>
    <mergeCell ref="K236:L236"/>
    <mergeCell ref="M236:N236"/>
    <mergeCell ref="C241:H241"/>
    <mergeCell ref="I241:J241"/>
    <mergeCell ref="K241:L241"/>
    <mergeCell ref="M241:N241"/>
    <mergeCell ref="C242:H242"/>
    <mergeCell ref="I242:J242"/>
    <mergeCell ref="K242:L242"/>
    <mergeCell ref="M242:N242"/>
    <mergeCell ref="C239:H239"/>
    <mergeCell ref="I239:J239"/>
    <mergeCell ref="K239:L239"/>
    <mergeCell ref="M239:N239"/>
    <mergeCell ref="C240:H240"/>
    <mergeCell ref="I240:J240"/>
    <mergeCell ref="K240:L240"/>
    <mergeCell ref="M240:N240"/>
    <mergeCell ref="C245:H245"/>
    <mergeCell ref="I245:J245"/>
    <mergeCell ref="K245:L245"/>
    <mergeCell ref="M245:N245"/>
    <mergeCell ref="C246:H246"/>
    <mergeCell ref="I246:J246"/>
    <mergeCell ref="K246:L246"/>
    <mergeCell ref="M246:N246"/>
    <mergeCell ref="C243:H243"/>
    <mergeCell ref="I243:J243"/>
    <mergeCell ref="K243:L243"/>
    <mergeCell ref="M243:N243"/>
    <mergeCell ref="C244:H244"/>
    <mergeCell ref="I244:J244"/>
    <mergeCell ref="K244:L244"/>
    <mergeCell ref="M244:N244"/>
    <mergeCell ref="P92:Q92"/>
    <mergeCell ref="P93:Q93"/>
    <mergeCell ref="P94:Q94"/>
    <mergeCell ref="P95:Q95"/>
    <mergeCell ref="P96:Q96"/>
    <mergeCell ref="P97:Q97"/>
    <mergeCell ref="P98:Q98"/>
    <mergeCell ref="P99:Q99"/>
    <mergeCell ref="P100:Q100"/>
    <mergeCell ref="P101:Q101"/>
    <mergeCell ref="P102:Q102"/>
    <mergeCell ref="P103:Q103"/>
    <mergeCell ref="P104:Q104"/>
    <mergeCell ref="P105:Q105"/>
    <mergeCell ref="P106:Q106"/>
    <mergeCell ref="P107:Q107"/>
    <mergeCell ref="P108:Q108"/>
    <mergeCell ref="P109:Q109"/>
    <mergeCell ref="P110:Q110"/>
    <mergeCell ref="P111:Q111"/>
    <mergeCell ref="P112:Q112"/>
    <mergeCell ref="P113:Q113"/>
    <mergeCell ref="P114:Q114"/>
    <mergeCell ref="P115:Q115"/>
    <mergeCell ref="P116:Q116"/>
    <mergeCell ref="P117:Q117"/>
    <mergeCell ref="P118:Q118"/>
    <mergeCell ref="P119:Q119"/>
    <mergeCell ref="P120:Q120"/>
    <mergeCell ref="P121:Q121"/>
    <mergeCell ref="P122:Q122"/>
    <mergeCell ref="P123:Q123"/>
    <mergeCell ref="P124:Q124"/>
    <mergeCell ref="P125:Q125"/>
    <mergeCell ref="P126:Q126"/>
    <mergeCell ref="P127:Q127"/>
    <mergeCell ref="P128:Q128"/>
    <mergeCell ref="P129:Q129"/>
    <mergeCell ref="P130:Q130"/>
    <mergeCell ref="P131:Q131"/>
    <mergeCell ref="P132:Q132"/>
    <mergeCell ref="P133:Q133"/>
    <mergeCell ref="P134:Q134"/>
    <mergeCell ref="P135:Q135"/>
    <mergeCell ref="P136:Q136"/>
    <mergeCell ref="P146:Q146"/>
    <mergeCell ref="P147:Q147"/>
    <mergeCell ref="P148:Q148"/>
    <mergeCell ref="P149:Q149"/>
    <mergeCell ref="P150:Q150"/>
    <mergeCell ref="P151:Q151"/>
    <mergeCell ref="P137:Q137"/>
    <mergeCell ref="P138:Q138"/>
    <mergeCell ref="P139:Q139"/>
    <mergeCell ref="P140:Q140"/>
    <mergeCell ref="P141:Q141"/>
    <mergeCell ref="P142:Q142"/>
    <mergeCell ref="P143:Q143"/>
    <mergeCell ref="P144:Q144"/>
    <mergeCell ref="P145:Q145"/>
  </mergeCells>
  <conditionalFormatting sqref="M70:M85 M90:N90 M93:N151 P93:Q151">
    <cfRule type="containsText" dxfId="10" priority="8" operator="containsText" text="Completed">
      <formula>NOT(ISERROR(SEARCH("Completed",M70)))</formula>
    </cfRule>
    <cfRule type="containsText" dxfId="9" priority="9" operator="containsText" text="In-Progress">
      <formula>NOT(ISERROR(SEARCH("In-Progress",M70)))</formula>
    </cfRule>
    <cfRule type="containsText" dxfId="8" priority="10" operator="containsText" text="Not Started">
      <formula>NOT(ISERROR(SEARCH("Not Started",M70)))</formula>
    </cfRule>
  </conditionalFormatting>
  <conditionalFormatting sqref="P93:Q151">
    <cfRule type="containsText" dxfId="7" priority="1" operator="containsText" text="Yes">
      <formula>NOT(ISERROR(SEARCH("Yes",P93)))</formula>
    </cfRule>
  </conditionalFormatting>
  <dataValidations count="7">
    <dataValidation type="list" allowBlank="1" showInputMessage="1" showErrorMessage="1" sqref="M93:N152 P152:Q152 M162:N246 P162:R246" xr:uid="{DE909391-172A-494E-BEE3-12ECEF9265E1}">
      <formula1>"Not Started, In-Progress, Completed"</formula1>
    </dataValidation>
    <dataValidation type="list" allowBlank="1" showInputMessage="1" showErrorMessage="1" sqref="K162:L246 K93:L152" xr:uid="{15E85779-5957-4619-B6A0-41D001507598}">
      <formula1>"PI, ORA, PI &amp; ORA"</formula1>
    </dataValidation>
    <dataValidation type="list" allowBlank="1" showInputMessage="1" showErrorMessage="1" sqref="C42:F42" xr:uid="{6BF382D5-CD29-402F-9B90-C027F2084484}">
      <formula1>"Research (On-Campus), Research (Off-Campus), No F&amp;A, Training Rate, Custom Rate - Enter Rate Here -----------&gt;"</formula1>
    </dataValidation>
    <dataValidation allowBlank="1" showInputMessage="1" showErrorMessage="1" sqref="C36:O36" xr:uid="{3CE9059B-D522-4830-B6DC-A4B8BD47906E}"/>
    <dataValidation type="list" allowBlank="1" showInputMessage="1" showErrorMessage="1" sqref="M70:N85" xr:uid="{E78E0A66-BCB0-4CD6-9380-D71D24775EAF}">
      <formula1>"N/A, Not Started, In-Progress, Completed"</formula1>
    </dataValidation>
    <dataValidation type="list" allowBlank="1" showInputMessage="1" showErrorMessage="1" sqref="M90:N90" xr:uid="{F0D714FF-C5F9-4C16-9945-CE40A216C053}">
      <formula1>"Not Started, In-Progress, Completed, N/A"</formula1>
    </dataValidation>
    <dataValidation type="list" allowBlank="1" showInputMessage="1" showErrorMessage="1" sqref="P93:Q151" xr:uid="{1F58F35C-5BE1-49F2-BF3B-D537AF7895D8}">
      <formula1>"Yes, No"</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0860-B774-4DA7-BE0F-09A4BA56CCA9}">
  <sheetPr codeName="Sheet10"/>
  <dimension ref="B2:O80"/>
  <sheetViews>
    <sheetView topLeftCell="A6" workbookViewId="0">
      <selection activeCell="I39" sqref="I39"/>
    </sheetView>
  </sheetViews>
  <sheetFormatPr defaultColWidth="16.7109375" defaultRowHeight="15" customHeight="1" x14ac:dyDescent="0.2"/>
  <cols>
    <col min="1" max="1" width="2.85546875" style="1015" customWidth="1"/>
    <col min="2" max="2" width="39.85546875" style="1015" customWidth="1"/>
    <col min="3" max="4" width="16.7109375" style="1015"/>
    <col min="5" max="5" width="3.85546875" style="1015" customWidth="1"/>
    <col min="6" max="6" width="18.5703125" style="1015" customWidth="1"/>
    <col min="7" max="8" width="16.7109375" style="1015"/>
    <col min="9" max="9" width="35" style="1015" customWidth="1"/>
    <col min="10" max="16384" width="16.7109375" style="1015"/>
  </cols>
  <sheetData>
    <row r="2" spans="2:10" ht="12.75" x14ac:dyDescent="0.2">
      <c r="B2" s="1016"/>
      <c r="C2" s="1982" t="s">
        <v>277</v>
      </c>
      <c r="D2" s="1983"/>
      <c r="F2" s="1985" t="s">
        <v>982</v>
      </c>
      <c r="G2" s="1986"/>
      <c r="I2" s="1984" t="s">
        <v>198</v>
      </c>
      <c r="J2" s="1983"/>
    </row>
    <row r="3" spans="2:10" ht="12.75" x14ac:dyDescent="0.2">
      <c r="B3" s="1005" t="s">
        <v>983</v>
      </c>
      <c r="C3" s="1006">
        <v>1</v>
      </c>
      <c r="D3" s="1007">
        <v>2</v>
      </c>
      <c r="F3" s="1987" t="s">
        <v>984</v>
      </c>
      <c r="G3" s="1989" t="s">
        <v>985</v>
      </c>
      <c r="I3" s="1005" t="s">
        <v>983</v>
      </c>
      <c r="J3" s="1007" t="s">
        <v>986</v>
      </c>
    </row>
    <row r="4" spans="2:10" ht="12.75" x14ac:dyDescent="0.2">
      <c r="B4" s="1005" t="s">
        <v>195</v>
      </c>
      <c r="C4" s="1020">
        <v>3690</v>
      </c>
      <c r="D4" s="1021">
        <f>C4*2</f>
        <v>7380</v>
      </c>
      <c r="F4" s="1988"/>
      <c r="G4" s="1990"/>
      <c r="I4" s="1005" t="s">
        <v>199</v>
      </c>
      <c r="J4" s="1021">
        <v>67.709999999999994</v>
      </c>
    </row>
    <row r="5" spans="2:10" ht="12.75" x14ac:dyDescent="0.2">
      <c r="B5" s="1005" t="s">
        <v>987</v>
      </c>
      <c r="C5" s="1020">
        <f>$C$4+G5</f>
        <v>3790</v>
      </c>
      <c r="D5" s="1021">
        <f t="shared" ref="D5:D23" si="0">C5*2</f>
        <v>7580</v>
      </c>
      <c r="F5" s="1018" t="s">
        <v>988</v>
      </c>
      <c r="G5" s="1025">
        <v>100</v>
      </c>
      <c r="I5" s="1005" t="s">
        <v>989</v>
      </c>
      <c r="J5" s="1021">
        <v>91.36</v>
      </c>
    </row>
    <row r="6" spans="2:10" ht="12.75" x14ac:dyDescent="0.2">
      <c r="B6" s="1005" t="s">
        <v>990</v>
      </c>
      <c r="C6" s="1020">
        <f t="shared" ref="C6:C14" si="1">$C$4+G6</f>
        <v>3815</v>
      </c>
      <c r="D6" s="1021">
        <f t="shared" si="0"/>
        <v>7630</v>
      </c>
      <c r="F6" s="1018" t="s">
        <v>991</v>
      </c>
      <c r="G6" s="1025">
        <v>125</v>
      </c>
      <c r="I6" s="1005" t="s">
        <v>992</v>
      </c>
      <c r="J6" s="1021">
        <v>279.82</v>
      </c>
    </row>
    <row r="7" spans="2:10" ht="12.75" x14ac:dyDescent="0.2">
      <c r="B7" s="1005" t="s">
        <v>993</v>
      </c>
      <c r="C7" s="1020">
        <f t="shared" si="1"/>
        <v>4140</v>
      </c>
      <c r="D7" s="1021">
        <f t="shared" si="0"/>
        <v>8280</v>
      </c>
      <c r="F7" s="1018" t="s">
        <v>994</v>
      </c>
      <c r="G7" s="1025">
        <v>450</v>
      </c>
      <c r="I7" s="1005" t="s">
        <v>995</v>
      </c>
      <c r="J7" s="1021">
        <v>329.82</v>
      </c>
    </row>
    <row r="8" spans="2:10" ht="12.75" x14ac:dyDescent="0.2">
      <c r="B8" s="1005" t="s">
        <v>996</v>
      </c>
      <c r="C8" s="1020">
        <f t="shared" si="1"/>
        <v>3890</v>
      </c>
      <c r="D8" s="1021">
        <f t="shared" si="0"/>
        <v>7780</v>
      </c>
      <c r="F8" s="1018" t="s">
        <v>997</v>
      </c>
      <c r="G8" s="1025">
        <v>200</v>
      </c>
      <c r="I8" s="1005" t="s">
        <v>998</v>
      </c>
      <c r="J8" s="1021">
        <v>602.04</v>
      </c>
    </row>
    <row r="9" spans="2:10" ht="12.75" x14ac:dyDescent="0.2">
      <c r="B9" s="1005" t="s">
        <v>999</v>
      </c>
      <c r="C9" s="1020">
        <f t="shared" si="1"/>
        <v>3815</v>
      </c>
      <c r="D9" s="1021">
        <f t="shared" si="0"/>
        <v>7630</v>
      </c>
      <c r="F9" s="1018" t="s">
        <v>1000</v>
      </c>
      <c r="G9" s="1025">
        <v>125</v>
      </c>
      <c r="I9" s="1005" t="s">
        <v>1001</v>
      </c>
      <c r="J9" s="1021">
        <v>317.7</v>
      </c>
    </row>
    <row r="10" spans="2:10" ht="12.75" x14ac:dyDescent="0.2">
      <c r="B10" s="1005" t="s">
        <v>1002</v>
      </c>
      <c r="C10" s="1020">
        <f t="shared" si="1"/>
        <v>3740</v>
      </c>
      <c r="D10" s="1021">
        <f t="shared" si="0"/>
        <v>7480</v>
      </c>
      <c r="F10" s="1018" t="s">
        <v>1003</v>
      </c>
      <c r="G10" s="1025">
        <v>50</v>
      </c>
      <c r="I10" s="1005" t="s">
        <v>1004</v>
      </c>
      <c r="J10" s="1021">
        <v>234.37</v>
      </c>
    </row>
    <row r="11" spans="2:10" ht="25.5" x14ac:dyDescent="0.2">
      <c r="B11" s="1005" t="s">
        <v>197</v>
      </c>
      <c r="C11" s="1020">
        <f t="shared" si="1"/>
        <v>4040</v>
      </c>
      <c r="D11" s="1021">
        <f t="shared" si="0"/>
        <v>8080</v>
      </c>
      <c r="F11" s="1018" t="s">
        <v>1005</v>
      </c>
      <c r="G11" s="1025">
        <v>350</v>
      </c>
      <c r="I11" s="1005" t="s">
        <v>1006</v>
      </c>
      <c r="J11" s="1021">
        <v>258.02</v>
      </c>
    </row>
    <row r="12" spans="2:10" ht="12.75" x14ac:dyDescent="0.2">
      <c r="B12" s="1005" t="s">
        <v>1007</v>
      </c>
      <c r="C12" s="1020">
        <f t="shared" si="1"/>
        <v>3740</v>
      </c>
      <c r="D12" s="1021">
        <f t="shared" si="0"/>
        <v>7480</v>
      </c>
      <c r="F12" s="1018" t="s">
        <v>1008</v>
      </c>
      <c r="G12" s="1025">
        <v>50</v>
      </c>
      <c r="I12" s="1005" t="s">
        <v>1009</v>
      </c>
      <c r="J12" s="1021">
        <v>875.32</v>
      </c>
    </row>
    <row r="13" spans="2:10" ht="12.75" x14ac:dyDescent="0.2">
      <c r="B13" s="1005" t="s">
        <v>1010</v>
      </c>
      <c r="C13" s="1020">
        <f t="shared" si="1"/>
        <v>3865</v>
      </c>
      <c r="D13" s="1021">
        <f t="shared" si="0"/>
        <v>7730</v>
      </c>
      <c r="F13" s="1018" t="s">
        <v>1011</v>
      </c>
      <c r="G13" s="1025">
        <v>175</v>
      </c>
      <c r="I13" s="1005" t="s">
        <v>1012</v>
      </c>
      <c r="J13" s="1021">
        <v>975.32</v>
      </c>
    </row>
    <row r="14" spans="2:10" ht="12.75" x14ac:dyDescent="0.2">
      <c r="B14" s="1005" t="s">
        <v>1013</v>
      </c>
      <c r="C14" s="1020">
        <f t="shared" si="1"/>
        <v>3715</v>
      </c>
      <c r="D14" s="1021">
        <f t="shared" si="0"/>
        <v>7430</v>
      </c>
      <c r="F14" s="1019" t="s">
        <v>1014</v>
      </c>
      <c r="G14" s="1026">
        <v>25</v>
      </c>
      <c r="I14" s="1010" t="s">
        <v>1015</v>
      </c>
      <c r="J14" s="1023">
        <v>1197.54</v>
      </c>
    </row>
    <row r="15" spans="2:10" ht="12.75" x14ac:dyDescent="0.2">
      <c r="B15" s="1009" t="s">
        <v>1016</v>
      </c>
      <c r="C15" s="1020">
        <v>6367.5</v>
      </c>
      <c r="D15" s="1021">
        <f t="shared" si="0"/>
        <v>12735</v>
      </c>
      <c r="I15" s="1017"/>
      <c r="J15" s="1017"/>
    </row>
    <row r="16" spans="2:10" ht="12.75" x14ac:dyDescent="0.2">
      <c r="B16" s="1009" t="s">
        <v>1017</v>
      </c>
      <c r="C16" s="1020">
        <v>6967.5</v>
      </c>
      <c r="D16" s="1021">
        <f t="shared" si="0"/>
        <v>13935</v>
      </c>
      <c r="I16" s="1984" t="s">
        <v>200</v>
      </c>
      <c r="J16" s="1983"/>
    </row>
    <row r="17" spans="2:10" ht="12.75" x14ac:dyDescent="0.2">
      <c r="B17" s="1009" t="s">
        <v>1018</v>
      </c>
      <c r="C17" s="1020">
        <v>7050.21</v>
      </c>
      <c r="D17" s="1021">
        <f t="shared" si="0"/>
        <v>14100.42</v>
      </c>
      <c r="I17" s="1005" t="s">
        <v>983</v>
      </c>
      <c r="J17" s="1007" t="s">
        <v>986</v>
      </c>
    </row>
    <row r="18" spans="2:10" ht="12.75" x14ac:dyDescent="0.2">
      <c r="B18" s="1009" t="s">
        <v>1019</v>
      </c>
      <c r="C18" s="1020">
        <v>6867.5</v>
      </c>
      <c r="D18" s="1021">
        <f t="shared" si="0"/>
        <v>13735</v>
      </c>
      <c r="I18" s="1005" t="s">
        <v>199</v>
      </c>
      <c r="J18" s="1008">
        <v>177.42</v>
      </c>
    </row>
    <row r="19" spans="2:10" ht="12.75" x14ac:dyDescent="0.2">
      <c r="B19" s="1009" t="s">
        <v>1020</v>
      </c>
      <c r="C19" s="1020">
        <v>6617.5</v>
      </c>
      <c r="D19" s="1021">
        <f t="shared" si="0"/>
        <v>13235</v>
      </c>
      <c r="I19" s="1005" t="s">
        <v>992</v>
      </c>
      <c r="J19" s="1008">
        <v>376.11</v>
      </c>
    </row>
    <row r="20" spans="2:10" ht="12.75" x14ac:dyDescent="0.2">
      <c r="B20" s="1009" t="s">
        <v>1021</v>
      </c>
      <c r="C20" s="1020">
        <v>6667.5</v>
      </c>
      <c r="D20" s="1021">
        <f t="shared" si="0"/>
        <v>13335</v>
      </c>
      <c r="I20" s="1005" t="s">
        <v>1022</v>
      </c>
      <c r="J20" s="1008">
        <v>426.11</v>
      </c>
    </row>
    <row r="21" spans="2:10" ht="12.75" x14ac:dyDescent="0.2">
      <c r="B21" s="1009" t="s">
        <v>1023</v>
      </c>
      <c r="C21" s="1020">
        <v>8767.5</v>
      </c>
      <c r="D21" s="1021">
        <f t="shared" si="0"/>
        <v>17535</v>
      </c>
      <c r="I21" s="1005" t="s">
        <v>1024</v>
      </c>
      <c r="J21" s="1008">
        <v>442.77</v>
      </c>
    </row>
    <row r="22" spans="2:10" ht="12.75" x14ac:dyDescent="0.2">
      <c r="B22" s="1009" t="s">
        <v>1025</v>
      </c>
      <c r="C22" s="1020">
        <v>9267.5</v>
      </c>
      <c r="D22" s="1021">
        <f t="shared" si="0"/>
        <v>18535</v>
      </c>
      <c r="I22" s="1005" t="s">
        <v>1026</v>
      </c>
      <c r="J22" s="1008">
        <v>642.77</v>
      </c>
    </row>
    <row r="23" spans="2:10" s="1017" customFormat="1" ht="12.75" x14ac:dyDescent="0.2">
      <c r="B23" s="1010" t="s">
        <v>1027</v>
      </c>
      <c r="C23" s="1022">
        <v>6997.5</v>
      </c>
      <c r="D23" s="1023">
        <f t="shared" si="0"/>
        <v>13995</v>
      </c>
      <c r="F23" s="1015"/>
      <c r="I23" s="1005" t="s">
        <v>1028</v>
      </c>
      <c r="J23" s="1008">
        <v>698.33</v>
      </c>
    </row>
    <row r="24" spans="2:10" ht="12.75" x14ac:dyDescent="0.2">
      <c r="I24" s="1005" t="s">
        <v>1029</v>
      </c>
      <c r="J24" s="1008">
        <v>446.11</v>
      </c>
    </row>
    <row r="25" spans="2:10" ht="12.75" x14ac:dyDescent="0.2">
      <c r="B25" s="1016"/>
      <c r="C25" s="1982" t="s">
        <v>244</v>
      </c>
      <c r="D25" s="1983"/>
      <c r="F25" s="1017"/>
      <c r="I25" s="1005" t="s">
        <v>1030</v>
      </c>
      <c r="J25" s="1008">
        <v>487.22</v>
      </c>
    </row>
    <row r="26" spans="2:10" ht="12.75" x14ac:dyDescent="0.2">
      <c r="B26" s="1005" t="s">
        <v>983</v>
      </c>
      <c r="C26" s="1011">
        <v>1</v>
      </c>
      <c r="D26" s="1007">
        <v>2</v>
      </c>
      <c r="I26" s="1005" t="s">
        <v>1031</v>
      </c>
      <c r="J26" s="1008">
        <v>431.66</v>
      </c>
    </row>
    <row r="27" spans="2:10" ht="12.75" x14ac:dyDescent="0.2">
      <c r="B27" s="1012" t="s">
        <v>195</v>
      </c>
      <c r="C27" s="1024">
        <v>6690</v>
      </c>
      <c r="D27" s="1021">
        <f>C27*2</f>
        <v>13380</v>
      </c>
      <c r="I27" s="1013" t="s">
        <v>1032</v>
      </c>
      <c r="J27" s="1014">
        <v>409.44</v>
      </c>
    </row>
    <row r="28" spans="2:10" ht="12.75" x14ac:dyDescent="0.2">
      <c r="B28" s="1005" t="s">
        <v>987</v>
      </c>
      <c r="C28" s="1020">
        <f>$C$27+G5</f>
        <v>6790</v>
      </c>
      <c r="D28" s="1021">
        <f t="shared" ref="D28:D46" si="2">C28*2</f>
        <v>13580</v>
      </c>
      <c r="I28" s="1027" t="s">
        <v>1001</v>
      </c>
      <c r="J28" s="1028">
        <v>427.41</v>
      </c>
    </row>
    <row r="29" spans="2:10" ht="12.75" x14ac:dyDescent="0.2">
      <c r="B29" s="1005" t="s">
        <v>990</v>
      </c>
      <c r="C29" s="1020">
        <f t="shared" ref="C29:C37" si="3">$C$27+G6</f>
        <v>6815</v>
      </c>
      <c r="D29" s="1021">
        <f t="shared" si="2"/>
        <v>13630</v>
      </c>
      <c r="I29" s="1027" t="s">
        <v>1004</v>
      </c>
      <c r="J29" s="1028">
        <v>344.08</v>
      </c>
    </row>
    <row r="30" spans="2:10" ht="12.75" x14ac:dyDescent="0.2">
      <c r="B30" s="1005" t="s">
        <v>993</v>
      </c>
      <c r="C30" s="1020">
        <f t="shared" si="3"/>
        <v>7140</v>
      </c>
      <c r="D30" s="1021">
        <f t="shared" si="2"/>
        <v>14280</v>
      </c>
      <c r="I30" s="1027" t="s">
        <v>1009</v>
      </c>
      <c r="J30" s="1028">
        <v>574.48</v>
      </c>
    </row>
    <row r="31" spans="2:10" ht="12.75" x14ac:dyDescent="0.2">
      <c r="B31" s="1005" t="s">
        <v>996</v>
      </c>
      <c r="C31" s="1020">
        <f t="shared" si="3"/>
        <v>6890</v>
      </c>
      <c r="D31" s="1021">
        <f t="shared" si="2"/>
        <v>13780</v>
      </c>
      <c r="I31" s="1027" t="s">
        <v>1012</v>
      </c>
      <c r="J31" s="1028">
        <v>627.11</v>
      </c>
    </row>
    <row r="32" spans="2:10" ht="12.75" x14ac:dyDescent="0.2">
      <c r="B32" s="1005" t="s">
        <v>999</v>
      </c>
      <c r="C32" s="1020">
        <f t="shared" si="3"/>
        <v>6815</v>
      </c>
      <c r="D32" s="1021">
        <f t="shared" si="2"/>
        <v>13630</v>
      </c>
      <c r="I32" s="1027" t="s">
        <v>1033</v>
      </c>
      <c r="J32" s="1028">
        <v>604.77</v>
      </c>
    </row>
    <row r="33" spans="2:10" ht="12.75" x14ac:dyDescent="0.2">
      <c r="B33" s="1005" t="s">
        <v>1002</v>
      </c>
      <c r="C33" s="1020">
        <f t="shared" si="3"/>
        <v>6740</v>
      </c>
      <c r="D33" s="1021">
        <f t="shared" si="2"/>
        <v>13480</v>
      </c>
      <c r="I33" s="1027" t="s">
        <v>1034</v>
      </c>
      <c r="J33" s="1028">
        <v>715.77</v>
      </c>
    </row>
    <row r="34" spans="2:10" ht="25.5" x14ac:dyDescent="0.2">
      <c r="B34" s="1005" t="s">
        <v>197</v>
      </c>
      <c r="C34" s="1020">
        <f t="shared" si="3"/>
        <v>7040</v>
      </c>
      <c r="D34" s="1021">
        <f t="shared" si="2"/>
        <v>14080</v>
      </c>
      <c r="I34" s="1027" t="s">
        <v>1035</v>
      </c>
      <c r="J34" s="1028">
        <v>757.33</v>
      </c>
    </row>
    <row r="35" spans="2:10" ht="12.75" x14ac:dyDescent="0.2">
      <c r="B35" s="1005" t="s">
        <v>1007</v>
      </c>
      <c r="C35" s="1020">
        <f t="shared" si="3"/>
        <v>6740</v>
      </c>
      <c r="D35" s="1021">
        <f t="shared" si="2"/>
        <v>13480</v>
      </c>
      <c r="I35" s="1027" t="s">
        <v>1036</v>
      </c>
      <c r="J35" s="1028">
        <v>685.11</v>
      </c>
    </row>
    <row r="36" spans="2:10" ht="12.75" x14ac:dyDescent="0.2">
      <c r="B36" s="1005" t="s">
        <v>1010</v>
      </c>
      <c r="C36" s="1020">
        <f t="shared" si="3"/>
        <v>6865</v>
      </c>
      <c r="D36" s="1021">
        <f t="shared" si="2"/>
        <v>13730</v>
      </c>
      <c r="I36" s="1027" t="s">
        <v>1037</v>
      </c>
      <c r="J36" s="1028">
        <v>685.59</v>
      </c>
    </row>
    <row r="37" spans="2:10" ht="12.75" x14ac:dyDescent="0.2">
      <c r="B37" s="1005" t="s">
        <v>1013</v>
      </c>
      <c r="C37" s="1020">
        <f t="shared" si="3"/>
        <v>6715</v>
      </c>
      <c r="D37" s="1021">
        <f t="shared" si="2"/>
        <v>13430</v>
      </c>
      <c r="I37" s="1027" t="s">
        <v>1038</v>
      </c>
      <c r="J37" s="1028">
        <v>628.66</v>
      </c>
    </row>
    <row r="38" spans="2:10" ht="12.75" x14ac:dyDescent="0.2">
      <c r="B38" s="1009" t="s">
        <v>1016</v>
      </c>
      <c r="C38" s="1020">
        <v>11727</v>
      </c>
      <c r="D38" s="1021">
        <f t="shared" si="2"/>
        <v>23454</v>
      </c>
      <c r="I38" s="1029" t="s">
        <v>1039</v>
      </c>
      <c r="J38" s="1030">
        <v>590.44000000000005</v>
      </c>
    </row>
    <row r="39" spans="2:10" ht="12.75" x14ac:dyDescent="0.2">
      <c r="B39" s="1009" t="s">
        <v>1017</v>
      </c>
      <c r="C39" s="1020">
        <v>12327</v>
      </c>
      <c r="D39" s="1021">
        <f t="shared" si="2"/>
        <v>24654</v>
      </c>
    </row>
    <row r="40" spans="2:10" ht="12.75" x14ac:dyDescent="0.2">
      <c r="B40" s="1009" t="s">
        <v>1018</v>
      </c>
      <c r="C40" s="1020">
        <v>12460.88</v>
      </c>
      <c r="D40" s="1021">
        <f t="shared" si="2"/>
        <v>24921.759999999998</v>
      </c>
    </row>
    <row r="41" spans="2:10" s="1017" customFormat="1" ht="12.75" x14ac:dyDescent="0.2">
      <c r="B41" s="1009" t="s">
        <v>1019</v>
      </c>
      <c r="C41" s="1020">
        <v>12227</v>
      </c>
      <c r="D41" s="1021">
        <f t="shared" si="2"/>
        <v>24454</v>
      </c>
      <c r="E41" s="1015"/>
      <c r="F41" s="1015"/>
      <c r="G41" s="1015"/>
      <c r="H41" s="1015"/>
      <c r="I41" s="1015"/>
      <c r="J41" s="1015"/>
    </row>
    <row r="42" spans="2:10" ht="12.75" x14ac:dyDescent="0.2">
      <c r="B42" s="1009" t="s">
        <v>1020</v>
      </c>
      <c r="C42" s="1020">
        <v>11977</v>
      </c>
      <c r="D42" s="1021">
        <f t="shared" si="2"/>
        <v>23954</v>
      </c>
    </row>
    <row r="43" spans="2:10" ht="15" customHeight="1" x14ac:dyDescent="0.2">
      <c r="B43" s="1009" t="s">
        <v>1021</v>
      </c>
      <c r="C43" s="1020">
        <v>12027</v>
      </c>
      <c r="D43" s="1021">
        <f t="shared" si="2"/>
        <v>24054</v>
      </c>
    </row>
    <row r="44" spans="2:10" ht="15" customHeight="1" x14ac:dyDescent="0.2">
      <c r="B44" s="1009" t="s">
        <v>1023</v>
      </c>
      <c r="C44" s="1020">
        <v>14127</v>
      </c>
      <c r="D44" s="1021">
        <f t="shared" si="2"/>
        <v>28254</v>
      </c>
    </row>
    <row r="45" spans="2:10" ht="15" customHeight="1" x14ac:dyDescent="0.2">
      <c r="B45" s="1009" t="s">
        <v>1025</v>
      </c>
      <c r="C45" s="1020">
        <v>14627</v>
      </c>
      <c r="D45" s="1021">
        <f t="shared" si="2"/>
        <v>29254</v>
      </c>
    </row>
    <row r="46" spans="2:10" ht="15" customHeight="1" x14ac:dyDescent="0.2">
      <c r="B46" s="1010" t="s">
        <v>1027</v>
      </c>
      <c r="C46" s="1022">
        <v>13397.5</v>
      </c>
      <c r="D46" s="1023">
        <f t="shared" si="2"/>
        <v>26795</v>
      </c>
    </row>
    <row r="49" spans="2:8" s="1017" customFormat="1" ht="12.75" x14ac:dyDescent="0.2">
      <c r="B49" s="1015"/>
      <c r="C49" s="1015"/>
      <c r="D49" s="1015"/>
      <c r="E49" s="1015"/>
      <c r="F49" s="1015"/>
      <c r="G49" s="1015"/>
      <c r="H49" s="1015"/>
    </row>
    <row r="58" spans="2:8" s="1017" customFormat="1" ht="12.75" x14ac:dyDescent="0.2">
      <c r="B58" s="1015"/>
      <c r="C58" s="1015"/>
      <c r="D58" s="1015"/>
      <c r="E58" s="1015"/>
      <c r="F58" s="1015"/>
      <c r="G58" s="1015"/>
      <c r="H58" s="1015"/>
    </row>
    <row r="67" spans="2:15" s="1017" customFormat="1" ht="12.75" x14ac:dyDescent="0.2">
      <c r="B67" s="1015"/>
      <c r="C67" s="1015"/>
      <c r="D67" s="1015"/>
      <c r="E67" s="1015"/>
      <c r="F67" s="1015"/>
      <c r="G67" s="1015"/>
      <c r="H67" s="1015"/>
    </row>
    <row r="80" spans="2:15" ht="12.75" x14ac:dyDescent="0.2">
      <c r="O80" s="1015">
        <f>IFERROR(INDEX('Tuition &amp; Fees'!$C$24:$D$41,MATCH(#REF!,'Tuition &amp; Fees'!$B$24:$B$41,0),MATCH(J80,'Tuition &amp; Fees'!#REF!,0)),"0")*E80</f>
        <v>0</v>
      </c>
    </row>
  </sheetData>
  <mergeCells count="7">
    <mergeCell ref="C2:D2"/>
    <mergeCell ref="C25:D25"/>
    <mergeCell ref="I2:J2"/>
    <mergeCell ref="I16:J16"/>
    <mergeCell ref="F2:G2"/>
    <mergeCell ref="F3:F4"/>
    <mergeCell ref="G3:G4"/>
  </mergeCells>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88366-6C0C-4EEB-92B3-4E23BE51DEC0}">
  <dimension ref="A1:K52"/>
  <sheetViews>
    <sheetView workbookViewId="0">
      <selection activeCell="L17" sqref="L17"/>
    </sheetView>
  </sheetViews>
  <sheetFormatPr defaultRowHeight="15" x14ac:dyDescent="0.25"/>
  <cols>
    <col min="1" max="1" width="14.28515625" customWidth="1"/>
    <col min="2" max="2" width="27.140625" customWidth="1"/>
    <col min="3" max="6" width="12.28515625" style="600" bestFit="1" customWidth="1"/>
    <col min="7" max="7" width="12.28515625" style="600" customWidth="1"/>
    <col min="8" max="8" width="16.28515625" style="600" customWidth="1"/>
    <col min="9" max="9" width="12.28515625" bestFit="1" customWidth="1"/>
    <col min="257" max="257" width="14.28515625" customWidth="1"/>
    <col min="258" max="258" width="27.140625" customWidth="1"/>
    <col min="259" max="262" width="12.28515625" bestFit="1" customWidth="1"/>
    <col min="263" max="263" width="12.28515625" customWidth="1"/>
    <col min="264" max="264" width="16.28515625" customWidth="1"/>
    <col min="265" max="265" width="12.28515625" bestFit="1" customWidth="1"/>
    <col min="513" max="513" width="14.28515625" customWidth="1"/>
    <col min="514" max="514" width="27.140625" customWidth="1"/>
    <col min="515" max="518" width="12.28515625" bestFit="1" customWidth="1"/>
    <col min="519" max="519" width="12.28515625" customWidth="1"/>
    <col min="520" max="520" width="16.28515625" customWidth="1"/>
    <col min="521" max="521" width="12.28515625" bestFit="1" customWidth="1"/>
    <col min="769" max="769" width="14.28515625" customWidth="1"/>
    <col min="770" max="770" width="27.140625" customWidth="1"/>
    <col min="771" max="774" width="12.28515625" bestFit="1" customWidth="1"/>
    <col min="775" max="775" width="12.28515625" customWidth="1"/>
    <col min="776" max="776" width="16.28515625" customWidth="1"/>
    <col min="777" max="777" width="12.28515625" bestFit="1" customWidth="1"/>
    <col min="1025" max="1025" width="14.28515625" customWidth="1"/>
    <col min="1026" max="1026" width="27.140625" customWidth="1"/>
    <col min="1027" max="1030" width="12.28515625" bestFit="1" customWidth="1"/>
    <col min="1031" max="1031" width="12.28515625" customWidth="1"/>
    <col min="1032" max="1032" width="16.28515625" customWidth="1"/>
    <col min="1033" max="1033" width="12.28515625" bestFit="1" customWidth="1"/>
    <col min="1281" max="1281" width="14.28515625" customWidth="1"/>
    <col min="1282" max="1282" width="27.140625" customWidth="1"/>
    <col min="1283" max="1286" width="12.28515625" bestFit="1" customWidth="1"/>
    <col min="1287" max="1287" width="12.28515625" customWidth="1"/>
    <col min="1288" max="1288" width="16.28515625" customWidth="1"/>
    <col min="1289" max="1289" width="12.28515625" bestFit="1" customWidth="1"/>
    <col min="1537" max="1537" width="14.28515625" customWidth="1"/>
    <col min="1538" max="1538" width="27.140625" customWidth="1"/>
    <col min="1539" max="1542" width="12.28515625" bestFit="1" customWidth="1"/>
    <col min="1543" max="1543" width="12.28515625" customWidth="1"/>
    <col min="1544" max="1544" width="16.28515625" customWidth="1"/>
    <col min="1545" max="1545" width="12.28515625" bestFit="1" customWidth="1"/>
    <col min="1793" max="1793" width="14.28515625" customWidth="1"/>
    <col min="1794" max="1794" width="27.140625" customWidth="1"/>
    <col min="1795" max="1798" width="12.28515625" bestFit="1" customWidth="1"/>
    <col min="1799" max="1799" width="12.28515625" customWidth="1"/>
    <col min="1800" max="1800" width="16.28515625" customWidth="1"/>
    <col min="1801" max="1801" width="12.28515625" bestFit="1" customWidth="1"/>
    <col min="2049" max="2049" width="14.28515625" customWidth="1"/>
    <col min="2050" max="2050" width="27.140625" customWidth="1"/>
    <col min="2051" max="2054" width="12.28515625" bestFit="1" customWidth="1"/>
    <col min="2055" max="2055" width="12.28515625" customWidth="1"/>
    <col min="2056" max="2056" width="16.28515625" customWidth="1"/>
    <col min="2057" max="2057" width="12.28515625" bestFit="1" customWidth="1"/>
    <col min="2305" max="2305" width="14.28515625" customWidth="1"/>
    <col min="2306" max="2306" width="27.140625" customWidth="1"/>
    <col min="2307" max="2310" width="12.28515625" bestFit="1" customWidth="1"/>
    <col min="2311" max="2311" width="12.28515625" customWidth="1"/>
    <col min="2312" max="2312" width="16.28515625" customWidth="1"/>
    <col min="2313" max="2313" width="12.28515625" bestFit="1" customWidth="1"/>
    <col min="2561" max="2561" width="14.28515625" customWidth="1"/>
    <col min="2562" max="2562" width="27.140625" customWidth="1"/>
    <col min="2563" max="2566" width="12.28515625" bestFit="1" customWidth="1"/>
    <col min="2567" max="2567" width="12.28515625" customWidth="1"/>
    <col min="2568" max="2568" width="16.28515625" customWidth="1"/>
    <col min="2569" max="2569" width="12.28515625" bestFit="1" customWidth="1"/>
    <col min="2817" max="2817" width="14.28515625" customWidth="1"/>
    <col min="2818" max="2818" width="27.140625" customWidth="1"/>
    <col min="2819" max="2822" width="12.28515625" bestFit="1" customWidth="1"/>
    <col min="2823" max="2823" width="12.28515625" customWidth="1"/>
    <col min="2824" max="2824" width="16.28515625" customWidth="1"/>
    <col min="2825" max="2825" width="12.28515625" bestFit="1" customWidth="1"/>
    <col min="3073" max="3073" width="14.28515625" customWidth="1"/>
    <col min="3074" max="3074" width="27.140625" customWidth="1"/>
    <col min="3075" max="3078" width="12.28515625" bestFit="1" customWidth="1"/>
    <col min="3079" max="3079" width="12.28515625" customWidth="1"/>
    <col min="3080" max="3080" width="16.28515625" customWidth="1"/>
    <col min="3081" max="3081" width="12.28515625" bestFit="1" customWidth="1"/>
    <col min="3329" max="3329" width="14.28515625" customWidth="1"/>
    <col min="3330" max="3330" width="27.140625" customWidth="1"/>
    <col min="3331" max="3334" width="12.28515625" bestFit="1" customWidth="1"/>
    <col min="3335" max="3335" width="12.28515625" customWidth="1"/>
    <col min="3336" max="3336" width="16.28515625" customWidth="1"/>
    <col min="3337" max="3337" width="12.28515625" bestFit="1" customWidth="1"/>
    <col min="3585" max="3585" width="14.28515625" customWidth="1"/>
    <col min="3586" max="3586" width="27.140625" customWidth="1"/>
    <col min="3587" max="3590" width="12.28515625" bestFit="1" customWidth="1"/>
    <col min="3591" max="3591" width="12.28515625" customWidth="1"/>
    <col min="3592" max="3592" width="16.28515625" customWidth="1"/>
    <col min="3593" max="3593" width="12.28515625" bestFit="1" customWidth="1"/>
    <col min="3841" max="3841" width="14.28515625" customWidth="1"/>
    <col min="3842" max="3842" width="27.140625" customWidth="1"/>
    <col min="3843" max="3846" width="12.28515625" bestFit="1" customWidth="1"/>
    <col min="3847" max="3847" width="12.28515625" customWidth="1"/>
    <col min="3848" max="3848" width="16.28515625" customWidth="1"/>
    <col min="3849" max="3849" width="12.28515625" bestFit="1" customWidth="1"/>
    <col min="4097" max="4097" width="14.28515625" customWidth="1"/>
    <col min="4098" max="4098" width="27.140625" customWidth="1"/>
    <col min="4099" max="4102" width="12.28515625" bestFit="1" customWidth="1"/>
    <col min="4103" max="4103" width="12.28515625" customWidth="1"/>
    <col min="4104" max="4104" width="16.28515625" customWidth="1"/>
    <col min="4105" max="4105" width="12.28515625" bestFit="1" customWidth="1"/>
    <col min="4353" max="4353" width="14.28515625" customWidth="1"/>
    <col min="4354" max="4354" width="27.140625" customWidth="1"/>
    <col min="4355" max="4358" width="12.28515625" bestFit="1" customWidth="1"/>
    <col min="4359" max="4359" width="12.28515625" customWidth="1"/>
    <col min="4360" max="4360" width="16.28515625" customWidth="1"/>
    <col min="4361" max="4361" width="12.28515625" bestFit="1" customWidth="1"/>
    <col min="4609" max="4609" width="14.28515625" customWidth="1"/>
    <col min="4610" max="4610" width="27.140625" customWidth="1"/>
    <col min="4611" max="4614" width="12.28515625" bestFit="1" customWidth="1"/>
    <col min="4615" max="4615" width="12.28515625" customWidth="1"/>
    <col min="4616" max="4616" width="16.28515625" customWidth="1"/>
    <col min="4617" max="4617" width="12.28515625" bestFit="1" customWidth="1"/>
    <col min="4865" max="4865" width="14.28515625" customWidth="1"/>
    <col min="4866" max="4866" width="27.140625" customWidth="1"/>
    <col min="4867" max="4870" width="12.28515625" bestFit="1" customWidth="1"/>
    <col min="4871" max="4871" width="12.28515625" customWidth="1"/>
    <col min="4872" max="4872" width="16.28515625" customWidth="1"/>
    <col min="4873" max="4873" width="12.28515625" bestFit="1" customWidth="1"/>
    <col min="5121" max="5121" width="14.28515625" customWidth="1"/>
    <col min="5122" max="5122" width="27.140625" customWidth="1"/>
    <col min="5123" max="5126" width="12.28515625" bestFit="1" customWidth="1"/>
    <col min="5127" max="5127" width="12.28515625" customWidth="1"/>
    <col min="5128" max="5128" width="16.28515625" customWidth="1"/>
    <col min="5129" max="5129" width="12.28515625" bestFit="1" customWidth="1"/>
    <col min="5377" max="5377" width="14.28515625" customWidth="1"/>
    <col min="5378" max="5378" width="27.140625" customWidth="1"/>
    <col min="5379" max="5382" width="12.28515625" bestFit="1" customWidth="1"/>
    <col min="5383" max="5383" width="12.28515625" customWidth="1"/>
    <col min="5384" max="5384" width="16.28515625" customWidth="1"/>
    <col min="5385" max="5385" width="12.28515625" bestFit="1" customWidth="1"/>
    <col min="5633" max="5633" width="14.28515625" customWidth="1"/>
    <col min="5634" max="5634" width="27.140625" customWidth="1"/>
    <col min="5635" max="5638" width="12.28515625" bestFit="1" customWidth="1"/>
    <col min="5639" max="5639" width="12.28515625" customWidth="1"/>
    <col min="5640" max="5640" width="16.28515625" customWidth="1"/>
    <col min="5641" max="5641" width="12.28515625" bestFit="1" customWidth="1"/>
    <col min="5889" max="5889" width="14.28515625" customWidth="1"/>
    <col min="5890" max="5890" width="27.140625" customWidth="1"/>
    <col min="5891" max="5894" width="12.28515625" bestFit="1" customWidth="1"/>
    <col min="5895" max="5895" width="12.28515625" customWidth="1"/>
    <col min="5896" max="5896" width="16.28515625" customWidth="1"/>
    <col min="5897" max="5897" width="12.28515625" bestFit="1" customWidth="1"/>
    <col min="6145" max="6145" width="14.28515625" customWidth="1"/>
    <col min="6146" max="6146" width="27.140625" customWidth="1"/>
    <col min="6147" max="6150" width="12.28515625" bestFit="1" customWidth="1"/>
    <col min="6151" max="6151" width="12.28515625" customWidth="1"/>
    <col min="6152" max="6152" width="16.28515625" customWidth="1"/>
    <col min="6153" max="6153" width="12.28515625" bestFit="1" customWidth="1"/>
    <col min="6401" max="6401" width="14.28515625" customWidth="1"/>
    <col min="6402" max="6402" width="27.140625" customWidth="1"/>
    <col min="6403" max="6406" width="12.28515625" bestFit="1" customWidth="1"/>
    <col min="6407" max="6407" width="12.28515625" customWidth="1"/>
    <col min="6408" max="6408" width="16.28515625" customWidth="1"/>
    <col min="6409" max="6409" width="12.28515625" bestFit="1" customWidth="1"/>
    <col min="6657" max="6657" width="14.28515625" customWidth="1"/>
    <col min="6658" max="6658" width="27.140625" customWidth="1"/>
    <col min="6659" max="6662" width="12.28515625" bestFit="1" customWidth="1"/>
    <col min="6663" max="6663" width="12.28515625" customWidth="1"/>
    <col min="6664" max="6664" width="16.28515625" customWidth="1"/>
    <col min="6665" max="6665" width="12.28515625" bestFit="1" customWidth="1"/>
    <col min="6913" max="6913" width="14.28515625" customWidth="1"/>
    <col min="6914" max="6914" width="27.140625" customWidth="1"/>
    <col min="6915" max="6918" width="12.28515625" bestFit="1" customWidth="1"/>
    <col min="6919" max="6919" width="12.28515625" customWidth="1"/>
    <col min="6920" max="6920" width="16.28515625" customWidth="1"/>
    <col min="6921" max="6921" width="12.28515625" bestFit="1" customWidth="1"/>
    <col min="7169" max="7169" width="14.28515625" customWidth="1"/>
    <col min="7170" max="7170" width="27.140625" customWidth="1"/>
    <col min="7171" max="7174" width="12.28515625" bestFit="1" customWidth="1"/>
    <col min="7175" max="7175" width="12.28515625" customWidth="1"/>
    <col min="7176" max="7176" width="16.28515625" customWidth="1"/>
    <col min="7177" max="7177" width="12.28515625" bestFit="1" customWidth="1"/>
    <col min="7425" max="7425" width="14.28515625" customWidth="1"/>
    <col min="7426" max="7426" width="27.140625" customWidth="1"/>
    <col min="7427" max="7430" width="12.28515625" bestFit="1" customWidth="1"/>
    <col min="7431" max="7431" width="12.28515625" customWidth="1"/>
    <col min="7432" max="7432" width="16.28515625" customWidth="1"/>
    <col min="7433" max="7433" width="12.28515625" bestFit="1" customWidth="1"/>
    <col min="7681" max="7681" width="14.28515625" customWidth="1"/>
    <col min="7682" max="7682" width="27.140625" customWidth="1"/>
    <col min="7683" max="7686" width="12.28515625" bestFit="1" customWidth="1"/>
    <col min="7687" max="7687" width="12.28515625" customWidth="1"/>
    <col min="7688" max="7688" width="16.28515625" customWidth="1"/>
    <col min="7689" max="7689" width="12.28515625" bestFit="1" customWidth="1"/>
    <col min="7937" max="7937" width="14.28515625" customWidth="1"/>
    <col min="7938" max="7938" width="27.140625" customWidth="1"/>
    <col min="7939" max="7942" width="12.28515625" bestFit="1" customWidth="1"/>
    <col min="7943" max="7943" width="12.28515625" customWidth="1"/>
    <col min="7944" max="7944" width="16.28515625" customWidth="1"/>
    <col min="7945" max="7945" width="12.28515625" bestFit="1" customWidth="1"/>
    <col min="8193" max="8193" width="14.28515625" customWidth="1"/>
    <col min="8194" max="8194" width="27.140625" customWidth="1"/>
    <col min="8195" max="8198" width="12.28515625" bestFit="1" customWidth="1"/>
    <col min="8199" max="8199" width="12.28515625" customWidth="1"/>
    <col min="8200" max="8200" width="16.28515625" customWidth="1"/>
    <col min="8201" max="8201" width="12.28515625" bestFit="1" customWidth="1"/>
    <col min="8449" max="8449" width="14.28515625" customWidth="1"/>
    <col min="8450" max="8450" width="27.140625" customWidth="1"/>
    <col min="8451" max="8454" width="12.28515625" bestFit="1" customWidth="1"/>
    <col min="8455" max="8455" width="12.28515625" customWidth="1"/>
    <col min="8456" max="8456" width="16.28515625" customWidth="1"/>
    <col min="8457" max="8457" width="12.28515625" bestFit="1" customWidth="1"/>
    <col min="8705" max="8705" width="14.28515625" customWidth="1"/>
    <col min="8706" max="8706" width="27.140625" customWidth="1"/>
    <col min="8707" max="8710" width="12.28515625" bestFit="1" customWidth="1"/>
    <col min="8711" max="8711" width="12.28515625" customWidth="1"/>
    <col min="8712" max="8712" width="16.28515625" customWidth="1"/>
    <col min="8713" max="8713" width="12.28515625" bestFit="1" customWidth="1"/>
    <col min="8961" max="8961" width="14.28515625" customWidth="1"/>
    <col min="8962" max="8962" width="27.140625" customWidth="1"/>
    <col min="8963" max="8966" width="12.28515625" bestFit="1" customWidth="1"/>
    <col min="8967" max="8967" width="12.28515625" customWidth="1"/>
    <col min="8968" max="8968" width="16.28515625" customWidth="1"/>
    <col min="8969" max="8969" width="12.28515625" bestFit="1" customWidth="1"/>
    <col min="9217" max="9217" width="14.28515625" customWidth="1"/>
    <col min="9218" max="9218" width="27.140625" customWidth="1"/>
    <col min="9219" max="9222" width="12.28515625" bestFit="1" customWidth="1"/>
    <col min="9223" max="9223" width="12.28515625" customWidth="1"/>
    <col min="9224" max="9224" width="16.28515625" customWidth="1"/>
    <col min="9225" max="9225" width="12.28515625" bestFit="1" customWidth="1"/>
    <col min="9473" max="9473" width="14.28515625" customWidth="1"/>
    <col min="9474" max="9474" width="27.140625" customWidth="1"/>
    <col min="9475" max="9478" width="12.28515625" bestFit="1" customWidth="1"/>
    <col min="9479" max="9479" width="12.28515625" customWidth="1"/>
    <col min="9480" max="9480" width="16.28515625" customWidth="1"/>
    <col min="9481" max="9481" width="12.28515625" bestFit="1" customWidth="1"/>
    <col min="9729" max="9729" width="14.28515625" customWidth="1"/>
    <col min="9730" max="9730" width="27.140625" customWidth="1"/>
    <col min="9731" max="9734" width="12.28515625" bestFit="1" customWidth="1"/>
    <col min="9735" max="9735" width="12.28515625" customWidth="1"/>
    <col min="9736" max="9736" width="16.28515625" customWidth="1"/>
    <col min="9737" max="9737" width="12.28515625" bestFit="1" customWidth="1"/>
    <col min="9985" max="9985" width="14.28515625" customWidth="1"/>
    <col min="9986" max="9986" width="27.140625" customWidth="1"/>
    <col min="9987" max="9990" width="12.28515625" bestFit="1" customWidth="1"/>
    <col min="9991" max="9991" width="12.28515625" customWidth="1"/>
    <col min="9992" max="9992" width="16.28515625" customWidth="1"/>
    <col min="9993" max="9993" width="12.28515625" bestFit="1" customWidth="1"/>
    <col min="10241" max="10241" width="14.28515625" customWidth="1"/>
    <col min="10242" max="10242" width="27.140625" customWidth="1"/>
    <col min="10243" max="10246" width="12.28515625" bestFit="1" customWidth="1"/>
    <col min="10247" max="10247" width="12.28515625" customWidth="1"/>
    <col min="10248" max="10248" width="16.28515625" customWidth="1"/>
    <col min="10249" max="10249" width="12.28515625" bestFit="1" customWidth="1"/>
    <col min="10497" max="10497" width="14.28515625" customWidth="1"/>
    <col min="10498" max="10498" width="27.140625" customWidth="1"/>
    <col min="10499" max="10502" width="12.28515625" bestFit="1" customWidth="1"/>
    <col min="10503" max="10503" width="12.28515625" customWidth="1"/>
    <col min="10504" max="10504" width="16.28515625" customWidth="1"/>
    <col min="10505" max="10505" width="12.28515625" bestFit="1" customWidth="1"/>
    <col min="10753" max="10753" width="14.28515625" customWidth="1"/>
    <col min="10754" max="10754" width="27.140625" customWidth="1"/>
    <col min="10755" max="10758" width="12.28515625" bestFit="1" customWidth="1"/>
    <col min="10759" max="10759" width="12.28515625" customWidth="1"/>
    <col min="10760" max="10760" width="16.28515625" customWidth="1"/>
    <col min="10761" max="10761" width="12.28515625" bestFit="1" customWidth="1"/>
    <col min="11009" max="11009" width="14.28515625" customWidth="1"/>
    <col min="11010" max="11010" width="27.140625" customWidth="1"/>
    <col min="11011" max="11014" width="12.28515625" bestFit="1" customWidth="1"/>
    <col min="11015" max="11015" width="12.28515625" customWidth="1"/>
    <col min="11016" max="11016" width="16.28515625" customWidth="1"/>
    <col min="11017" max="11017" width="12.28515625" bestFit="1" customWidth="1"/>
    <col min="11265" max="11265" width="14.28515625" customWidth="1"/>
    <col min="11266" max="11266" width="27.140625" customWidth="1"/>
    <col min="11267" max="11270" width="12.28515625" bestFit="1" customWidth="1"/>
    <col min="11271" max="11271" width="12.28515625" customWidth="1"/>
    <col min="11272" max="11272" width="16.28515625" customWidth="1"/>
    <col min="11273" max="11273" width="12.28515625" bestFit="1" customWidth="1"/>
    <col min="11521" max="11521" width="14.28515625" customWidth="1"/>
    <col min="11522" max="11522" width="27.140625" customWidth="1"/>
    <col min="11523" max="11526" width="12.28515625" bestFit="1" customWidth="1"/>
    <col min="11527" max="11527" width="12.28515625" customWidth="1"/>
    <col min="11528" max="11528" width="16.28515625" customWidth="1"/>
    <col min="11529" max="11529" width="12.28515625" bestFit="1" customWidth="1"/>
    <col min="11777" max="11777" width="14.28515625" customWidth="1"/>
    <col min="11778" max="11778" width="27.140625" customWidth="1"/>
    <col min="11779" max="11782" width="12.28515625" bestFit="1" customWidth="1"/>
    <col min="11783" max="11783" width="12.28515625" customWidth="1"/>
    <col min="11784" max="11784" width="16.28515625" customWidth="1"/>
    <col min="11785" max="11785" width="12.28515625" bestFit="1" customWidth="1"/>
    <col min="12033" max="12033" width="14.28515625" customWidth="1"/>
    <col min="12034" max="12034" width="27.140625" customWidth="1"/>
    <col min="12035" max="12038" width="12.28515625" bestFit="1" customWidth="1"/>
    <col min="12039" max="12039" width="12.28515625" customWidth="1"/>
    <col min="12040" max="12040" width="16.28515625" customWidth="1"/>
    <col min="12041" max="12041" width="12.28515625" bestFit="1" customWidth="1"/>
    <col min="12289" max="12289" width="14.28515625" customWidth="1"/>
    <col min="12290" max="12290" width="27.140625" customWidth="1"/>
    <col min="12291" max="12294" width="12.28515625" bestFit="1" customWidth="1"/>
    <col min="12295" max="12295" width="12.28515625" customWidth="1"/>
    <col min="12296" max="12296" width="16.28515625" customWidth="1"/>
    <col min="12297" max="12297" width="12.28515625" bestFit="1" customWidth="1"/>
    <col min="12545" max="12545" width="14.28515625" customWidth="1"/>
    <col min="12546" max="12546" width="27.140625" customWidth="1"/>
    <col min="12547" max="12550" width="12.28515625" bestFit="1" customWidth="1"/>
    <col min="12551" max="12551" width="12.28515625" customWidth="1"/>
    <col min="12552" max="12552" width="16.28515625" customWidth="1"/>
    <col min="12553" max="12553" width="12.28515625" bestFit="1" customWidth="1"/>
    <col min="12801" max="12801" width="14.28515625" customWidth="1"/>
    <col min="12802" max="12802" width="27.140625" customWidth="1"/>
    <col min="12803" max="12806" width="12.28515625" bestFit="1" customWidth="1"/>
    <col min="12807" max="12807" width="12.28515625" customWidth="1"/>
    <col min="12808" max="12808" width="16.28515625" customWidth="1"/>
    <col min="12809" max="12809" width="12.28515625" bestFit="1" customWidth="1"/>
    <col min="13057" max="13057" width="14.28515625" customWidth="1"/>
    <col min="13058" max="13058" width="27.140625" customWidth="1"/>
    <col min="13059" max="13062" width="12.28515625" bestFit="1" customWidth="1"/>
    <col min="13063" max="13063" width="12.28515625" customWidth="1"/>
    <col min="13064" max="13064" width="16.28515625" customWidth="1"/>
    <col min="13065" max="13065" width="12.28515625" bestFit="1" customWidth="1"/>
    <col min="13313" max="13313" width="14.28515625" customWidth="1"/>
    <col min="13314" max="13314" width="27.140625" customWidth="1"/>
    <col min="13315" max="13318" width="12.28515625" bestFit="1" customWidth="1"/>
    <col min="13319" max="13319" width="12.28515625" customWidth="1"/>
    <col min="13320" max="13320" width="16.28515625" customWidth="1"/>
    <col min="13321" max="13321" width="12.28515625" bestFit="1" customWidth="1"/>
    <col min="13569" max="13569" width="14.28515625" customWidth="1"/>
    <col min="13570" max="13570" width="27.140625" customWidth="1"/>
    <col min="13571" max="13574" width="12.28515625" bestFit="1" customWidth="1"/>
    <col min="13575" max="13575" width="12.28515625" customWidth="1"/>
    <col min="13576" max="13576" width="16.28515625" customWidth="1"/>
    <col min="13577" max="13577" width="12.28515625" bestFit="1" customWidth="1"/>
    <col min="13825" max="13825" width="14.28515625" customWidth="1"/>
    <col min="13826" max="13826" width="27.140625" customWidth="1"/>
    <col min="13827" max="13830" width="12.28515625" bestFit="1" customWidth="1"/>
    <col min="13831" max="13831" width="12.28515625" customWidth="1"/>
    <col min="13832" max="13832" width="16.28515625" customWidth="1"/>
    <col min="13833" max="13833" width="12.28515625" bestFit="1" customWidth="1"/>
    <col min="14081" max="14081" width="14.28515625" customWidth="1"/>
    <col min="14082" max="14082" width="27.140625" customWidth="1"/>
    <col min="14083" max="14086" width="12.28515625" bestFit="1" customWidth="1"/>
    <col min="14087" max="14087" width="12.28515625" customWidth="1"/>
    <col min="14088" max="14088" width="16.28515625" customWidth="1"/>
    <col min="14089" max="14089" width="12.28515625" bestFit="1" customWidth="1"/>
    <col min="14337" max="14337" width="14.28515625" customWidth="1"/>
    <col min="14338" max="14338" width="27.140625" customWidth="1"/>
    <col min="14339" max="14342" width="12.28515625" bestFit="1" customWidth="1"/>
    <col min="14343" max="14343" width="12.28515625" customWidth="1"/>
    <col min="14344" max="14344" width="16.28515625" customWidth="1"/>
    <col min="14345" max="14345" width="12.28515625" bestFit="1" customWidth="1"/>
    <col min="14593" max="14593" width="14.28515625" customWidth="1"/>
    <col min="14594" max="14594" width="27.140625" customWidth="1"/>
    <col min="14595" max="14598" width="12.28515625" bestFit="1" customWidth="1"/>
    <col min="14599" max="14599" width="12.28515625" customWidth="1"/>
    <col min="14600" max="14600" width="16.28515625" customWidth="1"/>
    <col min="14601" max="14601" width="12.28515625" bestFit="1" customWidth="1"/>
    <col min="14849" max="14849" width="14.28515625" customWidth="1"/>
    <col min="14850" max="14850" width="27.140625" customWidth="1"/>
    <col min="14851" max="14854" width="12.28515625" bestFit="1" customWidth="1"/>
    <col min="14855" max="14855" width="12.28515625" customWidth="1"/>
    <col min="14856" max="14856" width="16.28515625" customWidth="1"/>
    <col min="14857" max="14857" width="12.28515625" bestFit="1" customWidth="1"/>
    <col min="15105" max="15105" width="14.28515625" customWidth="1"/>
    <col min="15106" max="15106" width="27.140625" customWidth="1"/>
    <col min="15107" max="15110" width="12.28515625" bestFit="1" customWidth="1"/>
    <col min="15111" max="15111" width="12.28515625" customWidth="1"/>
    <col min="15112" max="15112" width="16.28515625" customWidth="1"/>
    <col min="15113" max="15113" width="12.28515625" bestFit="1" customWidth="1"/>
    <col min="15361" max="15361" width="14.28515625" customWidth="1"/>
    <col min="15362" max="15362" width="27.140625" customWidth="1"/>
    <col min="15363" max="15366" width="12.28515625" bestFit="1" customWidth="1"/>
    <col min="15367" max="15367" width="12.28515625" customWidth="1"/>
    <col min="15368" max="15368" width="16.28515625" customWidth="1"/>
    <col min="15369" max="15369" width="12.28515625" bestFit="1" customWidth="1"/>
    <col min="15617" max="15617" width="14.28515625" customWidth="1"/>
    <col min="15618" max="15618" width="27.140625" customWidth="1"/>
    <col min="15619" max="15622" width="12.28515625" bestFit="1" customWidth="1"/>
    <col min="15623" max="15623" width="12.28515625" customWidth="1"/>
    <col min="15624" max="15624" width="16.28515625" customWidth="1"/>
    <col min="15625" max="15625" width="12.28515625" bestFit="1" customWidth="1"/>
    <col min="15873" max="15873" width="14.28515625" customWidth="1"/>
    <col min="15874" max="15874" width="27.140625" customWidth="1"/>
    <col min="15875" max="15878" width="12.28515625" bestFit="1" customWidth="1"/>
    <col min="15879" max="15879" width="12.28515625" customWidth="1"/>
    <col min="15880" max="15880" width="16.28515625" customWidth="1"/>
    <col min="15881" max="15881" width="12.28515625" bestFit="1" customWidth="1"/>
    <col min="16129" max="16129" width="14.28515625" customWidth="1"/>
    <col min="16130" max="16130" width="27.140625" customWidth="1"/>
    <col min="16131" max="16134" width="12.28515625" bestFit="1" customWidth="1"/>
    <col min="16135" max="16135" width="12.28515625" customWidth="1"/>
    <col min="16136" max="16136" width="16.28515625" customWidth="1"/>
    <col min="16137" max="16137" width="12.28515625" bestFit="1" customWidth="1"/>
  </cols>
  <sheetData>
    <row r="1" spans="2:11" ht="15.75" x14ac:dyDescent="0.25">
      <c r="C1" s="599" t="s">
        <v>1040</v>
      </c>
    </row>
    <row r="3" spans="2:11" s="601" customFormat="1" ht="15.75" x14ac:dyDescent="0.25">
      <c r="B3" s="602"/>
      <c r="C3" s="603"/>
      <c r="D3" s="603"/>
      <c r="E3" s="603"/>
      <c r="F3" s="603"/>
      <c r="G3" s="604"/>
      <c r="H3" s="604"/>
    </row>
    <row r="4" spans="2:11" s="601" customFormat="1" ht="15.75" x14ac:dyDescent="0.25">
      <c r="B4" s="605" t="s">
        <v>1041</v>
      </c>
      <c r="C4" s="603"/>
      <c r="D4" s="603"/>
      <c r="E4" s="603"/>
      <c r="F4" s="603"/>
      <c r="G4" s="604"/>
      <c r="H4" s="604"/>
    </row>
    <row r="5" spans="2:11" s="606" customFormat="1" ht="12.75" x14ac:dyDescent="0.2">
      <c r="C5" s="607"/>
      <c r="D5" s="607"/>
      <c r="E5" s="607"/>
      <c r="F5" s="607"/>
      <c r="G5" s="607"/>
      <c r="H5" s="607"/>
    </row>
    <row r="6" spans="2:11" ht="39.75" customHeight="1" x14ac:dyDescent="0.25">
      <c r="B6" s="608"/>
      <c r="C6" s="609" t="s">
        <v>899</v>
      </c>
      <c r="D6" s="610" t="s">
        <v>900</v>
      </c>
      <c r="E6" s="609" t="s">
        <v>901</v>
      </c>
      <c r="F6" s="610" t="s">
        <v>902</v>
      </c>
      <c r="G6" s="609" t="s">
        <v>903</v>
      </c>
      <c r="H6" s="610" t="s">
        <v>108</v>
      </c>
    </row>
    <row r="7" spans="2:11" ht="13.7" customHeight="1" x14ac:dyDescent="0.25">
      <c r="B7" s="611" t="s">
        <v>1042</v>
      </c>
      <c r="C7" s="642">
        <v>125000</v>
      </c>
      <c r="D7" s="642">
        <v>0</v>
      </c>
      <c r="E7" s="642">
        <v>0</v>
      </c>
      <c r="F7" s="642">
        <v>0</v>
      </c>
      <c r="G7" s="642">
        <v>0</v>
      </c>
      <c r="H7" s="613">
        <f t="shared" ref="H7:H20" si="0">SUM(C7:G7)</f>
        <v>125000</v>
      </c>
    </row>
    <row r="8" spans="2:11" ht="13.7" customHeight="1" x14ac:dyDescent="0.25">
      <c r="B8" s="614" t="s">
        <v>1043</v>
      </c>
      <c r="C8" s="642">
        <v>0</v>
      </c>
      <c r="D8" s="642">
        <v>0</v>
      </c>
      <c r="E8" s="642">
        <v>0</v>
      </c>
      <c r="F8" s="642">
        <v>0</v>
      </c>
      <c r="G8" s="642">
        <v>0</v>
      </c>
      <c r="H8" s="615">
        <f t="shared" si="0"/>
        <v>0</v>
      </c>
    </row>
    <row r="9" spans="2:11" ht="13.7" customHeight="1" x14ac:dyDescent="0.25">
      <c r="B9" s="616" t="s">
        <v>1044</v>
      </c>
      <c r="C9" s="643">
        <v>138375</v>
      </c>
      <c r="D9" s="643">
        <v>0</v>
      </c>
      <c r="E9" s="643">
        <v>0</v>
      </c>
      <c r="F9" s="643">
        <v>0</v>
      </c>
      <c r="G9" s="643">
        <v>0</v>
      </c>
      <c r="H9" s="618">
        <f t="shared" si="0"/>
        <v>138375</v>
      </c>
    </row>
    <row r="10" spans="2:11" ht="13.7" customHeight="1" x14ac:dyDescent="0.25">
      <c r="B10" s="619"/>
      <c r="C10" s="644"/>
      <c r="D10" s="644"/>
      <c r="E10" s="644"/>
      <c r="F10" s="644"/>
      <c r="G10" s="644"/>
      <c r="H10" s="620"/>
    </row>
    <row r="11" spans="2:11" ht="13.7" customHeight="1" x14ac:dyDescent="0.25">
      <c r="B11" s="621" t="s">
        <v>1045</v>
      </c>
      <c r="C11" s="645">
        <v>25000</v>
      </c>
      <c r="D11" s="646">
        <v>0</v>
      </c>
      <c r="E11" s="646">
        <v>0</v>
      </c>
      <c r="F11" s="646">
        <v>0</v>
      </c>
      <c r="G11" s="646">
        <v>0</v>
      </c>
      <c r="H11" s="615">
        <f>SUM(C11:G11)</f>
        <v>25000</v>
      </c>
    </row>
    <row r="12" spans="2:11" ht="13.7" customHeight="1" x14ac:dyDescent="0.25">
      <c r="B12" s="622" t="s">
        <v>1046</v>
      </c>
      <c r="C12" s="647">
        <v>0</v>
      </c>
      <c r="D12" s="642">
        <v>0</v>
      </c>
      <c r="E12" s="642">
        <v>0</v>
      </c>
      <c r="F12" s="642">
        <v>0</v>
      </c>
      <c r="G12" s="642">
        <v>0</v>
      </c>
      <c r="H12" s="615">
        <f t="shared" si="0"/>
        <v>0</v>
      </c>
      <c r="K12" s="623"/>
    </row>
    <row r="13" spans="2:11" ht="13.7" customHeight="1" x14ac:dyDescent="0.25">
      <c r="B13" s="624" t="s">
        <v>117</v>
      </c>
      <c r="C13" s="647">
        <v>0</v>
      </c>
      <c r="D13" s="642"/>
      <c r="E13" s="642">
        <v>0</v>
      </c>
      <c r="F13" s="642">
        <v>0</v>
      </c>
      <c r="G13" s="642">
        <v>0</v>
      </c>
      <c r="H13" s="615">
        <f t="shared" si="0"/>
        <v>0</v>
      </c>
    </row>
    <row r="14" spans="2:11" ht="13.7" customHeight="1" x14ac:dyDescent="0.25">
      <c r="B14" s="612" t="s">
        <v>1047</v>
      </c>
      <c r="C14" s="648">
        <v>0</v>
      </c>
      <c r="D14" s="649">
        <v>0</v>
      </c>
      <c r="E14" s="649">
        <v>0</v>
      </c>
      <c r="F14" s="649">
        <v>0</v>
      </c>
      <c r="G14" s="649">
        <v>0</v>
      </c>
      <c r="H14" s="625">
        <f t="shared" si="0"/>
        <v>0</v>
      </c>
    </row>
    <row r="15" spans="2:11" ht="13.7" customHeight="1" x14ac:dyDescent="0.25">
      <c r="B15" s="626"/>
      <c r="C15" s="650"/>
      <c r="D15" s="650"/>
      <c r="E15" s="650"/>
      <c r="F15" s="650"/>
      <c r="G15" s="650"/>
      <c r="H15" s="627"/>
      <c r="J15" s="16" t="s">
        <v>432</v>
      </c>
    </row>
    <row r="16" spans="2:11" ht="13.7" customHeight="1" x14ac:dyDescent="0.25">
      <c r="B16" s="628" t="s">
        <v>1048</v>
      </c>
      <c r="C16" s="646">
        <f>Budget!O150</f>
        <v>24940</v>
      </c>
      <c r="D16" s="646">
        <f>Budget!AA150</f>
        <v>0</v>
      </c>
      <c r="E16" s="646">
        <f>Budget!AM150</f>
        <v>0</v>
      </c>
      <c r="F16" s="646">
        <f>Budget!AY150</f>
        <v>0</v>
      </c>
      <c r="G16" s="646">
        <f>Budget!BK150</f>
        <v>0</v>
      </c>
      <c r="H16" s="629">
        <f t="shared" si="0"/>
        <v>24940</v>
      </c>
    </row>
    <row r="17" spans="1:11" ht="13.7" customHeight="1" x14ac:dyDescent="0.25">
      <c r="B17" s="651"/>
      <c r="C17" s="652">
        <v>0.47599999999999998</v>
      </c>
      <c r="D17" s="652">
        <v>0</v>
      </c>
      <c r="E17" s="652">
        <v>0</v>
      </c>
      <c r="F17" s="652">
        <v>0</v>
      </c>
      <c r="G17" s="652">
        <v>0</v>
      </c>
      <c r="H17" s="653"/>
    </row>
    <row r="18" spans="1:11" ht="13.7" customHeight="1" x14ac:dyDescent="0.25">
      <c r="A18" s="630"/>
      <c r="B18" s="616" t="s">
        <v>123</v>
      </c>
      <c r="C18" s="654">
        <f>C16*C17</f>
        <v>11871.439999999999</v>
      </c>
      <c r="D18" s="654">
        <f t="shared" ref="D18:G18" si="1">D16*D17</f>
        <v>0</v>
      </c>
      <c r="E18" s="654">
        <f t="shared" si="1"/>
        <v>0</v>
      </c>
      <c r="F18" s="654">
        <f t="shared" si="1"/>
        <v>0</v>
      </c>
      <c r="G18" s="654">
        <f t="shared" si="1"/>
        <v>0</v>
      </c>
      <c r="H18" s="617">
        <f>SUM(C18:G18)</f>
        <v>11871.439999999999</v>
      </c>
      <c r="I18" s="631"/>
    </row>
    <row r="19" spans="1:11" ht="13.7" customHeight="1" x14ac:dyDescent="0.25">
      <c r="A19" s="630"/>
      <c r="B19" s="619"/>
      <c r="C19" s="655"/>
      <c r="D19" s="655"/>
      <c r="E19" s="655"/>
      <c r="F19" s="655"/>
      <c r="G19" s="655"/>
      <c r="H19" s="620"/>
      <c r="I19" s="631"/>
    </row>
    <row r="20" spans="1:11" ht="13.7" customHeight="1" x14ac:dyDescent="0.25">
      <c r="B20" s="632" t="s">
        <v>1049</v>
      </c>
      <c r="C20" s="656">
        <f>C16+C18</f>
        <v>36811.440000000002</v>
      </c>
      <c r="D20" s="656">
        <f t="shared" ref="D20:G20" si="2">D16+D18</f>
        <v>0</v>
      </c>
      <c r="E20" s="656">
        <f t="shared" si="2"/>
        <v>0</v>
      </c>
      <c r="F20" s="656">
        <f t="shared" si="2"/>
        <v>0</v>
      </c>
      <c r="G20" s="656">
        <f t="shared" si="2"/>
        <v>0</v>
      </c>
      <c r="H20" s="633">
        <f t="shared" si="0"/>
        <v>36811.440000000002</v>
      </c>
    </row>
    <row r="21" spans="1:11" ht="13.7" customHeight="1" x14ac:dyDescent="0.25">
      <c r="C21" s="634"/>
      <c r="D21" s="634"/>
      <c r="E21" s="634"/>
      <c r="F21" s="634"/>
      <c r="G21" s="634"/>
      <c r="H21" s="634"/>
    </row>
    <row r="22" spans="1:11" ht="13.7" customHeight="1" x14ac:dyDescent="0.25">
      <c r="B22" s="657" t="s">
        <v>1050</v>
      </c>
      <c r="C22" s="658"/>
      <c r="D22" s="658"/>
      <c r="E22" s="658"/>
      <c r="F22" s="658"/>
      <c r="G22" s="658"/>
      <c r="H22" s="658"/>
      <c r="I22" s="659"/>
      <c r="J22" s="659"/>
    </row>
    <row r="23" spans="1:11" ht="13.7" customHeight="1" x14ac:dyDescent="0.25">
      <c r="C23" s="634"/>
      <c r="D23" s="634"/>
      <c r="E23" s="634"/>
      <c r="F23" s="634"/>
      <c r="G23" s="634"/>
      <c r="H23" s="634"/>
    </row>
    <row r="24" spans="1:11" x14ac:dyDescent="0.25">
      <c r="B24" s="16" t="s">
        <v>1051</v>
      </c>
      <c r="C24" s="634"/>
      <c r="D24" s="634"/>
      <c r="E24" s="634"/>
      <c r="F24" s="634"/>
      <c r="G24" s="634"/>
      <c r="H24" s="634"/>
    </row>
    <row r="25" spans="1:11" s="635" customFormat="1" x14ac:dyDescent="0.25">
      <c r="B25" s="636" t="s">
        <v>1052</v>
      </c>
      <c r="C25" s="637"/>
      <c r="D25" s="637"/>
      <c r="E25" s="637"/>
      <c r="F25" s="637"/>
      <c r="G25" s="637"/>
      <c r="H25" s="637"/>
    </row>
    <row r="26" spans="1:11" s="635" customFormat="1" x14ac:dyDescent="0.25">
      <c r="B26" s="636" t="s">
        <v>1053</v>
      </c>
      <c r="C26" s="637"/>
      <c r="D26" s="637"/>
      <c r="E26" s="637"/>
      <c r="F26" s="637"/>
      <c r="G26" s="637"/>
      <c r="H26" s="637"/>
    </row>
    <row r="27" spans="1:11" s="635" customFormat="1" x14ac:dyDescent="0.25">
      <c r="B27" s="636" t="s">
        <v>1054</v>
      </c>
      <c r="C27" s="637"/>
      <c r="D27" s="637"/>
      <c r="E27" s="637"/>
      <c r="F27" s="637"/>
      <c r="G27" s="637"/>
      <c r="H27" s="637"/>
    </row>
    <row r="28" spans="1:11" s="635" customFormat="1" x14ac:dyDescent="0.25">
      <c r="B28" s="638" t="s">
        <v>1055</v>
      </c>
      <c r="C28" s="637"/>
      <c r="D28" s="637"/>
      <c r="E28" s="637"/>
      <c r="F28" s="637"/>
      <c r="G28" s="637"/>
      <c r="H28" s="637"/>
      <c r="K28" s="660"/>
    </row>
    <row r="29" spans="1:11" s="635" customFormat="1" x14ac:dyDescent="0.25">
      <c r="B29" s="638"/>
      <c r="C29" s="637"/>
      <c r="D29" s="637"/>
      <c r="E29" s="637"/>
      <c r="F29" s="637"/>
      <c r="G29" s="637"/>
      <c r="H29" s="637"/>
    </row>
    <row r="30" spans="1:11" s="635" customFormat="1" x14ac:dyDescent="0.25">
      <c r="B30" s="638"/>
      <c r="C30" s="637"/>
      <c r="D30" s="637"/>
      <c r="E30" s="637"/>
      <c r="F30" s="637"/>
      <c r="G30" s="637"/>
      <c r="H30" s="661"/>
    </row>
    <row r="31" spans="1:11" s="635" customFormat="1" x14ac:dyDescent="0.25">
      <c r="C31" s="639"/>
      <c r="D31" s="637"/>
      <c r="E31" s="637"/>
      <c r="F31" s="637"/>
      <c r="G31" s="637"/>
      <c r="H31" s="637"/>
    </row>
    <row r="32" spans="1:11" s="635" customFormat="1" x14ac:dyDescent="0.25">
      <c r="B32" s="638"/>
      <c r="C32" s="639"/>
    </row>
    <row r="33" spans="1:8" s="635" customFormat="1" x14ac:dyDescent="0.25">
      <c r="B33" s="638"/>
      <c r="C33" s="638"/>
      <c r="H33" s="638"/>
    </row>
    <row r="34" spans="1:8" s="635" customFormat="1" x14ac:dyDescent="0.25">
      <c r="C34" s="638"/>
    </row>
    <row r="35" spans="1:8" s="635" customFormat="1" x14ac:dyDescent="0.25">
      <c r="C35" s="638"/>
    </row>
    <row r="36" spans="1:8" s="635" customFormat="1" x14ac:dyDescent="0.25">
      <c r="A36" s="635" t="s">
        <v>432</v>
      </c>
      <c r="C36" s="638"/>
    </row>
    <row r="37" spans="1:8" s="635" customFormat="1" x14ac:dyDescent="0.25">
      <c r="C37" s="638"/>
    </row>
    <row r="38" spans="1:8" x14ac:dyDescent="0.25">
      <c r="C38" s="640"/>
      <c r="D38" s="640"/>
      <c r="E38" s="640"/>
      <c r="F38" s="640"/>
      <c r="G38" s="640"/>
      <c r="H38" s="640"/>
    </row>
    <row r="39" spans="1:8" x14ac:dyDescent="0.25">
      <c r="C39" s="640"/>
      <c r="D39" s="640"/>
      <c r="E39" s="640"/>
      <c r="F39" s="640"/>
      <c r="G39" s="640"/>
      <c r="H39" s="640"/>
    </row>
    <row r="40" spans="1:8" x14ac:dyDescent="0.25">
      <c r="C40" s="640"/>
      <c r="D40" s="640"/>
      <c r="E40" s="640"/>
      <c r="F40" s="640"/>
      <c r="G40" s="16"/>
      <c r="H40" s="641"/>
    </row>
    <row r="42" spans="1:8" hidden="1" x14ac:dyDescent="0.25">
      <c r="A42" s="19">
        <v>250000</v>
      </c>
    </row>
    <row r="43" spans="1:8" hidden="1" x14ac:dyDescent="0.25">
      <c r="A43" s="19">
        <v>225000</v>
      </c>
    </row>
    <row r="44" spans="1:8" hidden="1" x14ac:dyDescent="0.25">
      <c r="A44" s="19">
        <v>200000</v>
      </c>
    </row>
    <row r="45" spans="1:8" hidden="1" x14ac:dyDescent="0.25">
      <c r="A45" s="19">
        <v>175000</v>
      </c>
    </row>
    <row r="46" spans="1:8" hidden="1" x14ac:dyDescent="0.25">
      <c r="A46" s="19">
        <v>150000</v>
      </c>
    </row>
    <row r="47" spans="1:8" hidden="1" x14ac:dyDescent="0.25">
      <c r="A47" s="19">
        <v>125000</v>
      </c>
    </row>
    <row r="48" spans="1:8" hidden="1" x14ac:dyDescent="0.25">
      <c r="A48" s="19">
        <v>100000</v>
      </c>
    </row>
    <row r="49" spans="1:1" hidden="1" x14ac:dyDescent="0.25">
      <c r="A49" s="19">
        <v>75000</v>
      </c>
    </row>
    <row r="50" spans="1:1" hidden="1" x14ac:dyDescent="0.25">
      <c r="A50" s="19">
        <v>50000</v>
      </c>
    </row>
    <row r="51" spans="1:1" hidden="1" x14ac:dyDescent="0.25">
      <c r="A51" s="19">
        <v>25000</v>
      </c>
    </row>
    <row r="52" spans="1:1" hidden="1" x14ac:dyDescent="0.25">
      <c r="A52" s="19">
        <v>0</v>
      </c>
    </row>
  </sheetData>
  <dataValidations disablePrompts="1" count="1">
    <dataValidation type="list" allowBlank="1" showInputMessage="1" showErrorMessage="1" sqref="C7:G7 IY7:JC7 SU7:SY7 ACQ7:ACU7 AMM7:AMQ7 AWI7:AWM7 BGE7:BGI7 BQA7:BQE7 BZW7:CAA7 CJS7:CJW7 CTO7:CTS7 DDK7:DDO7 DNG7:DNK7 DXC7:DXG7 EGY7:EHC7 EQU7:EQY7 FAQ7:FAU7 FKM7:FKQ7 FUI7:FUM7 GEE7:GEI7 GOA7:GOE7 GXW7:GYA7 HHS7:HHW7 HRO7:HRS7 IBK7:IBO7 ILG7:ILK7 IVC7:IVG7 JEY7:JFC7 JOU7:JOY7 JYQ7:JYU7 KIM7:KIQ7 KSI7:KSM7 LCE7:LCI7 LMA7:LME7 LVW7:LWA7 MFS7:MFW7 MPO7:MPS7 MZK7:MZO7 NJG7:NJK7 NTC7:NTG7 OCY7:ODC7 OMU7:OMY7 OWQ7:OWU7 PGM7:PGQ7 PQI7:PQM7 QAE7:QAI7 QKA7:QKE7 QTW7:QUA7 RDS7:RDW7 RNO7:RNS7 RXK7:RXO7 SHG7:SHK7 SRC7:SRG7 TAY7:TBC7 TKU7:TKY7 TUQ7:TUU7 UEM7:UEQ7 UOI7:UOM7 UYE7:UYI7 VIA7:VIE7 VRW7:VSA7 WBS7:WBW7 WLO7:WLS7 WVK7:WVO7 C65543:G65543 IY65543:JC65543 SU65543:SY65543 ACQ65543:ACU65543 AMM65543:AMQ65543 AWI65543:AWM65543 BGE65543:BGI65543 BQA65543:BQE65543 BZW65543:CAA65543 CJS65543:CJW65543 CTO65543:CTS65543 DDK65543:DDO65543 DNG65543:DNK65543 DXC65543:DXG65543 EGY65543:EHC65543 EQU65543:EQY65543 FAQ65543:FAU65543 FKM65543:FKQ65543 FUI65543:FUM65543 GEE65543:GEI65543 GOA65543:GOE65543 GXW65543:GYA65543 HHS65543:HHW65543 HRO65543:HRS65543 IBK65543:IBO65543 ILG65543:ILK65543 IVC65543:IVG65543 JEY65543:JFC65543 JOU65543:JOY65543 JYQ65543:JYU65543 KIM65543:KIQ65543 KSI65543:KSM65543 LCE65543:LCI65543 LMA65543:LME65543 LVW65543:LWA65543 MFS65543:MFW65543 MPO65543:MPS65543 MZK65543:MZO65543 NJG65543:NJK65543 NTC65543:NTG65543 OCY65543:ODC65543 OMU65543:OMY65543 OWQ65543:OWU65543 PGM65543:PGQ65543 PQI65543:PQM65543 QAE65543:QAI65543 QKA65543:QKE65543 QTW65543:QUA65543 RDS65543:RDW65543 RNO65543:RNS65543 RXK65543:RXO65543 SHG65543:SHK65543 SRC65543:SRG65543 TAY65543:TBC65543 TKU65543:TKY65543 TUQ65543:TUU65543 UEM65543:UEQ65543 UOI65543:UOM65543 UYE65543:UYI65543 VIA65543:VIE65543 VRW65543:VSA65543 WBS65543:WBW65543 WLO65543:WLS65543 WVK65543:WVO65543 C131079:G131079 IY131079:JC131079 SU131079:SY131079 ACQ131079:ACU131079 AMM131079:AMQ131079 AWI131079:AWM131079 BGE131079:BGI131079 BQA131079:BQE131079 BZW131079:CAA131079 CJS131079:CJW131079 CTO131079:CTS131079 DDK131079:DDO131079 DNG131079:DNK131079 DXC131079:DXG131079 EGY131079:EHC131079 EQU131079:EQY131079 FAQ131079:FAU131079 FKM131079:FKQ131079 FUI131079:FUM131079 GEE131079:GEI131079 GOA131079:GOE131079 GXW131079:GYA131079 HHS131079:HHW131079 HRO131079:HRS131079 IBK131079:IBO131079 ILG131079:ILK131079 IVC131079:IVG131079 JEY131079:JFC131079 JOU131079:JOY131079 JYQ131079:JYU131079 KIM131079:KIQ131079 KSI131079:KSM131079 LCE131079:LCI131079 LMA131079:LME131079 LVW131079:LWA131079 MFS131079:MFW131079 MPO131079:MPS131079 MZK131079:MZO131079 NJG131079:NJK131079 NTC131079:NTG131079 OCY131079:ODC131079 OMU131079:OMY131079 OWQ131079:OWU131079 PGM131079:PGQ131079 PQI131079:PQM131079 QAE131079:QAI131079 QKA131079:QKE131079 QTW131079:QUA131079 RDS131079:RDW131079 RNO131079:RNS131079 RXK131079:RXO131079 SHG131079:SHK131079 SRC131079:SRG131079 TAY131079:TBC131079 TKU131079:TKY131079 TUQ131079:TUU131079 UEM131079:UEQ131079 UOI131079:UOM131079 UYE131079:UYI131079 VIA131079:VIE131079 VRW131079:VSA131079 WBS131079:WBW131079 WLO131079:WLS131079 WVK131079:WVO131079 C196615:G196615 IY196615:JC196615 SU196615:SY196615 ACQ196615:ACU196615 AMM196615:AMQ196615 AWI196615:AWM196615 BGE196615:BGI196615 BQA196615:BQE196615 BZW196615:CAA196615 CJS196615:CJW196615 CTO196615:CTS196615 DDK196615:DDO196615 DNG196615:DNK196615 DXC196615:DXG196615 EGY196615:EHC196615 EQU196615:EQY196615 FAQ196615:FAU196615 FKM196615:FKQ196615 FUI196615:FUM196615 GEE196615:GEI196615 GOA196615:GOE196615 GXW196615:GYA196615 HHS196615:HHW196615 HRO196615:HRS196615 IBK196615:IBO196615 ILG196615:ILK196615 IVC196615:IVG196615 JEY196615:JFC196615 JOU196615:JOY196615 JYQ196615:JYU196615 KIM196615:KIQ196615 KSI196615:KSM196615 LCE196615:LCI196615 LMA196615:LME196615 LVW196615:LWA196615 MFS196615:MFW196615 MPO196615:MPS196615 MZK196615:MZO196615 NJG196615:NJK196615 NTC196615:NTG196615 OCY196615:ODC196615 OMU196615:OMY196615 OWQ196615:OWU196615 PGM196615:PGQ196615 PQI196615:PQM196615 QAE196615:QAI196615 QKA196615:QKE196615 QTW196615:QUA196615 RDS196615:RDW196615 RNO196615:RNS196615 RXK196615:RXO196615 SHG196615:SHK196615 SRC196615:SRG196615 TAY196615:TBC196615 TKU196615:TKY196615 TUQ196615:TUU196615 UEM196615:UEQ196615 UOI196615:UOM196615 UYE196615:UYI196615 VIA196615:VIE196615 VRW196615:VSA196615 WBS196615:WBW196615 WLO196615:WLS196615 WVK196615:WVO196615 C262151:G262151 IY262151:JC262151 SU262151:SY262151 ACQ262151:ACU262151 AMM262151:AMQ262151 AWI262151:AWM262151 BGE262151:BGI262151 BQA262151:BQE262151 BZW262151:CAA262151 CJS262151:CJW262151 CTO262151:CTS262151 DDK262151:DDO262151 DNG262151:DNK262151 DXC262151:DXG262151 EGY262151:EHC262151 EQU262151:EQY262151 FAQ262151:FAU262151 FKM262151:FKQ262151 FUI262151:FUM262151 GEE262151:GEI262151 GOA262151:GOE262151 GXW262151:GYA262151 HHS262151:HHW262151 HRO262151:HRS262151 IBK262151:IBO262151 ILG262151:ILK262151 IVC262151:IVG262151 JEY262151:JFC262151 JOU262151:JOY262151 JYQ262151:JYU262151 KIM262151:KIQ262151 KSI262151:KSM262151 LCE262151:LCI262151 LMA262151:LME262151 LVW262151:LWA262151 MFS262151:MFW262151 MPO262151:MPS262151 MZK262151:MZO262151 NJG262151:NJK262151 NTC262151:NTG262151 OCY262151:ODC262151 OMU262151:OMY262151 OWQ262151:OWU262151 PGM262151:PGQ262151 PQI262151:PQM262151 QAE262151:QAI262151 QKA262151:QKE262151 QTW262151:QUA262151 RDS262151:RDW262151 RNO262151:RNS262151 RXK262151:RXO262151 SHG262151:SHK262151 SRC262151:SRG262151 TAY262151:TBC262151 TKU262151:TKY262151 TUQ262151:TUU262151 UEM262151:UEQ262151 UOI262151:UOM262151 UYE262151:UYI262151 VIA262151:VIE262151 VRW262151:VSA262151 WBS262151:WBW262151 WLO262151:WLS262151 WVK262151:WVO262151 C327687:G327687 IY327687:JC327687 SU327687:SY327687 ACQ327687:ACU327687 AMM327687:AMQ327687 AWI327687:AWM327687 BGE327687:BGI327687 BQA327687:BQE327687 BZW327687:CAA327687 CJS327687:CJW327687 CTO327687:CTS327687 DDK327687:DDO327687 DNG327687:DNK327687 DXC327687:DXG327687 EGY327687:EHC327687 EQU327687:EQY327687 FAQ327687:FAU327687 FKM327687:FKQ327687 FUI327687:FUM327687 GEE327687:GEI327687 GOA327687:GOE327687 GXW327687:GYA327687 HHS327687:HHW327687 HRO327687:HRS327687 IBK327687:IBO327687 ILG327687:ILK327687 IVC327687:IVG327687 JEY327687:JFC327687 JOU327687:JOY327687 JYQ327687:JYU327687 KIM327687:KIQ327687 KSI327687:KSM327687 LCE327687:LCI327687 LMA327687:LME327687 LVW327687:LWA327687 MFS327687:MFW327687 MPO327687:MPS327687 MZK327687:MZO327687 NJG327687:NJK327687 NTC327687:NTG327687 OCY327687:ODC327687 OMU327687:OMY327687 OWQ327687:OWU327687 PGM327687:PGQ327687 PQI327687:PQM327687 QAE327687:QAI327687 QKA327687:QKE327687 QTW327687:QUA327687 RDS327687:RDW327687 RNO327687:RNS327687 RXK327687:RXO327687 SHG327687:SHK327687 SRC327687:SRG327687 TAY327687:TBC327687 TKU327687:TKY327687 TUQ327687:TUU327687 UEM327687:UEQ327687 UOI327687:UOM327687 UYE327687:UYI327687 VIA327687:VIE327687 VRW327687:VSA327687 WBS327687:WBW327687 WLO327687:WLS327687 WVK327687:WVO327687 C393223:G393223 IY393223:JC393223 SU393223:SY393223 ACQ393223:ACU393223 AMM393223:AMQ393223 AWI393223:AWM393223 BGE393223:BGI393223 BQA393223:BQE393223 BZW393223:CAA393223 CJS393223:CJW393223 CTO393223:CTS393223 DDK393223:DDO393223 DNG393223:DNK393223 DXC393223:DXG393223 EGY393223:EHC393223 EQU393223:EQY393223 FAQ393223:FAU393223 FKM393223:FKQ393223 FUI393223:FUM393223 GEE393223:GEI393223 GOA393223:GOE393223 GXW393223:GYA393223 HHS393223:HHW393223 HRO393223:HRS393223 IBK393223:IBO393223 ILG393223:ILK393223 IVC393223:IVG393223 JEY393223:JFC393223 JOU393223:JOY393223 JYQ393223:JYU393223 KIM393223:KIQ393223 KSI393223:KSM393223 LCE393223:LCI393223 LMA393223:LME393223 LVW393223:LWA393223 MFS393223:MFW393223 MPO393223:MPS393223 MZK393223:MZO393223 NJG393223:NJK393223 NTC393223:NTG393223 OCY393223:ODC393223 OMU393223:OMY393223 OWQ393223:OWU393223 PGM393223:PGQ393223 PQI393223:PQM393223 QAE393223:QAI393223 QKA393223:QKE393223 QTW393223:QUA393223 RDS393223:RDW393223 RNO393223:RNS393223 RXK393223:RXO393223 SHG393223:SHK393223 SRC393223:SRG393223 TAY393223:TBC393223 TKU393223:TKY393223 TUQ393223:TUU393223 UEM393223:UEQ393223 UOI393223:UOM393223 UYE393223:UYI393223 VIA393223:VIE393223 VRW393223:VSA393223 WBS393223:WBW393223 WLO393223:WLS393223 WVK393223:WVO393223 C458759:G458759 IY458759:JC458759 SU458759:SY458759 ACQ458759:ACU458759 AMM458759:AMQ458759 AWI458759:AWM458759 BGE458759:BGI458759 BQA458759:BQE458759 BZW458759:CAA458759 CJS458759:CJW458759 CTO458759:CTS458759 DDK458759:DDO458759 DNG458759:DNK458759 DXC458759:DXG458759 EGY458759:EHC458759 EQU458759:EQY458759 FAQ458759:FAU458759 FKM458759:FKQ458759 FUI458759:FUM458759 GEE458759:GEI458759 GOA458759:GOE458759 GXW458759:GYA458759 HHS458759:HHW458759 HRO458759:HRS458759 IBK458759:IBO458759 ILG458759:ILK458759 IVC458759:IVG458759 JEY458759:JFC458759 JOU458759:JOY458759 JYQ458759:JYU458759 KIM458759:KIQ458759 KSI458759:KSM458759 LCE458759:LCI458759 LMA458759:LME458759 LVW458759:LWA458759 MFS458759:MFW458759 MPO458759:MPS458759 MZK458759:MZO458759 NJG458759:NJK458759 NTC458759:NTG458759 OCY458759:ODC458759 OMU458759:OMY458759 OWQ458759:OWU458759 PGM458759:PGQ458759 PQI458759:PQM458759 QAE458759:QAI458759 QKA458759:QKE458759 QTW458759:QUA458759 RDS458759:RDW458759 RNO458759:RNS458759 RXK458759:RXO458759 SHG458759:SHK458759 SRC458759:SRG458759 TAY458759:TBC458759 TKU458759:TKY458759 TUQ458759:TUU458759 UEM458759:UEQ458759 UOI458759:UOM458759 UYE458759:UYI458759 VIA458759:VIE458759 VRW458759:VSA458759 WBS458759:WBW458759 WLO458759:WLS458759 WVK458759:WVO458759 C524295:G524295 IY524295:JC524295 SU524295:SY524295 ACQ524295:ACU524295 AMM524295:AMQ524295 AWI524295:AWM524295 BGE524295:BGI524295 BQA524295:BQE524295 BZW524295:CAA524295 CJS524295:CJW524295 CTO524295:CTS524295 DDK524295:DDO524295 DNG524295:DNK524295 DXC524295:DXG524295 EGY524295:EHC524295 EQU524295:EQY524295 FAQ524295:FAU524295 FKM524295:FKQ524295 FUI524295:FUM524295 GEE524295:GEI524295 GOA524295:GOE524295 GXW524295:GYA524295 HHS524295:HHW524295 HRO524295:HRS524295 IBK524295:IBO524295 ILG524295:ILK524295 IVC524295:IVG524295 JEY524295:JFC524295 JOU524295:JOY524295 JYQ524295:JYU524295 KIM524295:KIQ524295 KSI524295:KSM524295 LCE524295:LCI524295 LMA524295:LME524295 LVW524295:LWA524295 MFS524295:MFW524295 MPO524295:MPS524295 MZK524295:MZO524295 NJG524295:NJK524295 NTC524295:NTG524295 OCY524295:ODC524295 OMU524295:OMY524295 OWQ524295:OWU524295 PGM524295:PGQ524295 PQI524295:PQM524295 QAE524295:QAI524295 QKA524295:QKE524295 QTW524295:QUA524295 RDS524295:RDW524295 RNO524295:RNS524295 RXK524295:RXO524295 SHG524295:SHK524295 SRC524295:SRG524295 TAY524295:TBC524295 TKU524295:TKY524295 TUQ524295:TUU524295 UEM524295:UEQ524295 UOI524295:UOM524295 UYE524295:UYI524295 VIA524295:VIE524295 VRW524295:VSA524295 WBS524295:WBW524295 WLO524295:WLS524295 WVK524295:WVO524295 C589831:G589831 IY589831:JC589831 SU589831:SY589831 ACQ589831:ACU589831 AMM589831:AMQ589831 AWI589831:AWM589831 BGE589831:BGI589831 BQA589831:BQE589831 BZW589831:CAA589831 CJS589831:CJW589831 CTO589831:CTS589831 DDK589831:DDO589831 DNG589831:DNK589831 DXC589831:DXG589831 EGY589831:EHC589831 EQU589831:EQY589831 FAQ589831:FAU589831 FKM589831:FKQ589831 FUI589831:FUM589831 GEE589831:GEI589831 GOA589831:GOE589831 GXW589831:GYA589831 HHS589831:HHW589831 HRO589831:HRS589831 IBK589831:IBO589831 ILG589831:ILK589831 IVC589831:IVG589831 JEY589831:JFC589831 JOU589831:JOY589831 JYQ589831:JYU589831 KIM589831:KIQ589831 KSI589831:KSM589831 LCE589831:LCI589831 LMA589831:LME589831 LVW589831:LWA589831 MFS589831:MFW589831 MPO589831:MPS589831 MZK589831:MZO589831 NJG589831:NJK589831 NTC589831:NTG589831 OCY589831:ODC589831 OMU589831:OMY589831 OWQ589831:OWU589831 PGM589831:PGQ589831 PQI589831:PQM589831 QAE589831:QAI589831 QKA589831:QKE589831 QTW589831:QUA589831 RDS589831:RDW589831 RNO589831:RNS589831 RXK589831:RXO589831 SHG589831:SHK589831 SRC589831:SRG589831 TAY589831:TBC589831 TKU589831:TKY589831 TUQ589831:TUU589831 UEM589831:UEQ589831 UOI589831:UOM589831 UYE589831:UYI589831 VIA589831:VIE589831 VRW589831:VSA589831 WBS589831:WBW589831 WLO589831:WLS589831 WVK589831:WVO589831 C655367:G655367 IY655367:JC655367 SU655367:SY655367 ACQ655367:ACU655367 AMM655367:AMQ655367 AWI655367:AWM655367 BGE655367:BGI655367 BQA655367:BQE655367 BZW655367:CAA655367 CJS655367:CJW655367 CTO655367:CTS655367 DDK655367:DDO655367 DNG655367:DNK655367 DXC655367:DXG655367 EGY655367:EHC655367 EQU655367:EQY655367 FAQ655367:FAU655367 FKM655367:FKQ655367 FUI655367:FUM655367 GEE655367:GEI655367 GOA655367:GOE655367 GXW655367:GYA655367 HHS655367:HHW655367 HRO655367:HRS655367 IBK655367:IBO655367 ILG655367:ILK655367 IVC655367:IVG655367 JEY655367:JFC655367 JOU655367:JOY655367 JYQ655367:JYU655367 KIM655367:KIQ655367 KSI655367:KSM655367 LCE655367:LCI655367 LMA655367:LME655367 LVW655367:LWA655367 MFS655367:MFW655367 MPO655367:MPS655367 MZK655367:MZO655367 NJG655367:NJK655367 NTC655367:NTG655367 OCY655367:ODC655367 OMU655367:OMY655367 OWQ655367:OWU655367 PGM655367:PGQ655367 PQI655367:PQM655367 QAE655367:QAI655367 QKA655367:QKE655367 QTW655367:QUA655367 RDS655367:RDW655367 RNO655367:RNS655367 RXK655367:RXO655367 SHG655367:SHK655367 SRC655367:SRG655367 TAY655367:TBC655367 TKU655367:TKY655367 TUQ655367:TUU655367 UEM655367:UEQ655367 UOI655367:UOM655367 UYE655367:UYI655367 VIA655367:VIE655367 VRW655367:VSA655367 WBS655367:WBW655367 WLO655367:WLS655367 WVK655367:WVO655367 C720903:G720903 IY720903:JC720903 SU720903:SY720903 ACQ720903:ACU720903 AMM720903:AMQ720903 AWI720903:AWM720903 BGE720903:BGI720903 BQA720903:BQE720903 BZW720903:CAA720903 CJS720903:CJW720903 CTO720903:CTS720903 DDK720903:DDO720903 DNG720903:DNK720903 DXC720903:DXG720903 EGY720903:EHC720903 EQU720903:EQY720903 FAQ720903:FAU720903 FKM720903:FKQ720903 FUI720903:FUM720903 GEE720903:GEI720903 GOA720903:GOE720903 GXW720903:GYA720903 HHS720903:HHW720903 HRO720903:HRS720903 IBK720903:IBO720903 ILG720903:ILK720903 IVC720903:IVG720903 JEY720903:JFC720903 JOU720903:JOY720903 JYQ720903:JYU720903 KIM720903:KIQ720903 KSI720903:KSM720903 LCE720903:LCI720903 LMA720903:LME720903 LVW720903:LWA720903 MFS720903:MFW720903 MPO720903:MPS720903 MZK720903:MZO720903 NJG720903:NJK720903 NTC720903:NTG720903 OCY720903:ODC720903 OMU720903:OMY720903 OWQ720903:OWU720903 PGM720903:PGQ720903 PQI720903:PQM720903 QAE720903:QAI720903 QKA720903:QKE720903 QTW720903:QUA720903 RDS720903:RDW720903 RNO720903:RNS720903 RXK720903:RXO720903 SHG720903:SHK720903 SRC720903:SRG720903 TAY720903:TBC720903 TKU720903:TKY720903 TUQ720903:TUU720903 UEM720903:UEQ720903 UOI720903:UOM720903 UYE720903:UYI720903 VIA720903:VIE720903 VRW720903:VSA720903 WBS720903:WBW720903 WLO720903:WLS720903 WVK720903:WVO720903 C786439:G786439 IY786439:JC786439 SU786439:SY786439 ACQ786439:ACU786439 AMM786439:AMQ786439 AWI786439:AWM786439 BGE786439:BGI786439 BQA786439:BQE786439 BZW786439:CAA786439 CJS786439:CJW786439 CTO786439:CTS786439 DDK786439:DDO786439 DNG786439:DNK786439 DXC786439:DXG786439 EGY786439:EHC786439 EQU786439:EQY786439 FAQ786439:FAU786439 FKM786439:FKQ786439 FUI786439:FUM786439 GEE786439:GEI786439 GOA786439:GOE786439 GXW786439:GYA786439 HHS786439:HHW786439 HRO786439:HRS786439 IBK786439:IBO786439 ILG786439:ILK786439 IVC786439:IVG786439 JEY786439:JFC786439 JOU786439:JOY786439 JYQ786439:JYU786439 KIM786439:KIQ786439 KSI786439:KSM786439 LCE786439:LCI786439 LMA786439:LME786439 LVW786439:LWA786439 MFS786439:MFW786439 MPO786439:MPS786439 MZK786439:MZO786439 NJG786439:NJK786439 NTC786439:NTG786439 OCY786439:ODC786439 OMU786439:OMY786439 OWQ786439:OWU786439 PGM786439:PGQ786439 PQI786439:PQM786439 QAE786439:QAI786439 QKA786439:QKE786439 QTW786439:QUA786439 RDS786439:RDW786439 RNO786439:RNS786439 RXK786439:RXO786439 SHG786439:SHK786439 SRC786439:SRG786439 TAY786439:TBC786439 TKU786439:TKY786439 TUQ786439:TUU786439 UEM786439:UEQ786439 UOI786439:UOM786439 UYE786439:UYI786439 VIA786439:VIE786439 VRW786439:VSA786439 WBS786439:WBW786439 WLO786439:WLS786439 WVK786439:WVO786439 C851975:G851975 IY851975:JC851975 SU851975:SY851975 ACQ851975:ACU851975 AMM851975:AMQ851975 AWI851975:AWM851975 BGE851975:BGI851975 BQA851975:BQE851975 BZW851975:CAA851975 CJS851975:CJW851975 CTO851975:CTS851975 DDK851975:DDO851975 DNG851975:DNK851975 DXC851975:DXG851975 EGY851975:EHC851975 EQU851975:EQY851975 FAQ851975:FAU851975 FKM851975:FKQ851975 FUI851975:FUM851975 GEE851975:GEI851975 GOA851975:GOE851975 GXW851975:GYA851975 HHS851975:HHW851975 HRO851975:HRS851975 IBK851975:IBO851975 ILG851975:ILK851975 IVC851975:IVG851975 JEY851975:JFC851975 JOU851975:JOY851975 JYQ851975:JYU851975 KIM851975:KIQ851975 KSI851975:KSM851975 LCE851975:LCI851975 LMA851975:LME851975 LVW851975:LWA851975 MFS851975:MFW851975 MPO851975:MPS851975 MZK851975:MZO851975 NJG851975:NJK851975 NTC851975:NTG851975 OCY851975:ODC851975 OMU851975:OMY851975 OWQ851975:OWU851975 PGM851975:PGQ851975 PQI851975:PQM851975 QAE851975:QAI851975 QKA851975:QKE851975 QTW851975:QUA851975 RDS851975:RDW851975 RNO851975:RNS851975 RXK851975:RXO851975 SHG851975:SHK851975 SRC851975:SRG851975 TAY851975:TBC851975 TKU851975:TKY851975 TUQ851975:TUU851975 UEM851975:UEQ851975 UOI851975:UOM851975 UYE851975:UYI851975 VIA851975:VIE851975 VRW851975:VSA851975 WBS851975:WBW851975 WLO851975:WLS851975 WVK851975:WVO851975 C917511:G917511 IY917511:JC917511 SU917511:SY917511 ACQ917511:ACU917511 AMM917511:AMQ917511 AWI917511:AWM917511 BGE917511:BGI917511 BQA917511:BQE917511 BZW917511:CAA917511 CJS917511:CJW917511 CTO917511:CTS917511 DDK917511:DDO917511 DNG917511:DNK917511 DXC917511:DXG917511 EGY917511:EHC917511 EQU917511:EQY917511 FAQ917511:FAU917511 FKM917511:FKQ917511 FUI917511:FUM917511 GEE917511:GEI917511 GOA917511:GOE917511 GXW917511:GYA917511 HHS917511:HHW917511 HRO917511:HRS917511 IBK917511:IBO917511 ILG917511:ILK917511 IVC917511:IVG917511 JEY917511:JFC917511 JOU917511:JOY917511 JYQ917511:JYU917511 KIM917511:KIQ917511 KSI917511:KSM917511 LCE917511:LCI917511 LMA917511:LME917511 LVW917511:LWA917511 MFS917511:MFW917511 MPO917511:MPS917511 MZK917511:MZO917511 NJG917511:NJK917511 NTC917511:NTG917511 OCY917511:ODC917511 OMU917511:OMY917511 OWQ917511:OWU917511 PGM917511:PGQ917511 PQI917511:PQM917511 QAE917511:QAI917511 QKA917511:QKE917511 QTW917511:QUA917511 RDS917511:RDW917511 RNO917511:RNS917511 RXK917511:RXO917511 SHG917511:SHK917511 SRC917511:SRG917511 TAY917511:TBC917511 TKU917511:TKY917511 TUQ917511:TUU917511 UEM917511:UEQ917511 UOI917511:UOM917511 UYE917511:UYI917511 VIA917511:VIE917511 VRW917511:VSA917511 WBS917511:WBW917511 WLO917511:WLS917511 WVK917511:WVO917511 C983047:G983047 IY983047:JC983047 SU983047:SY983047 ACQ983047:ACU983047 AMM983047:AMQ983047 AWI983047:AWM983047 BGE983047:BGI983047 BQA983047:BQE983047 BZW983047:CAA983047 CJS983047:CJW983047 CTO983047:CTS983047 DDK983047:DDO983047 DNG983047:DNK983047 DXC983047:DXG983047 EGY983047:EHC983047 EQU983047:EQY983047 FAQ983047:FAU983047 FKM983047:FKQ983047 FUI983047:FUM983047 GEE983047:GEI983047 GOA983047:GOE983047 GXW983047:GYA983047 HHS983047:HHW983047 HRO983047:HRS983047 IBK983047:IBO983047 ILG983047:ILK983047 IVC983047:IVG983047 JEY983047:JFC983047 JOU983047:JOY983047 JYQ983047:JYU983047 KIM983047:KIQ983047 KSI983047:KSM983047 LCE983047:LCI983047 LMA983047:LME983047 LVW983047:LWA983047 MFS983047:MFW983047 MPO983047:MPS983047 MZK983047:MZO983047 NJG983047:NJK983047 NTC983047:NTG983047 OCY983047:ODC983047 OMU983047:OMY983047 OWQ983047:OWU983047 PGM983047:PGQ983047 PQI983047:PQM983047 QAE983047:QAI983047 QKA983047:QKE983047 QTW983047:QUA983047 RDS983047:RDW983047 RNO983047:RNS983047 RXK983047:RXO983047 SHG983047:SHK983047 SRC983047:SRG983047 TAY983047:TBC983047 TKU983047:TKY983047 TUQ983047:TUU983047 UEM983047:UEQ983047 UOI983047:UOM983047 UYE983047:UYI983047 VIA983047:VIE983047 VRW983047:VSA983047 WBS983047:WBW983047 WLO983047:WLS983047 WVK983047:WVO983047" xr:uid="{1EFB7BDF-E4B9-4FE8-8B77-2C336B9990DA}">
      <formula1>$A$42:$A$52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70B51-AE92-4E68-BB95-AFBC4641BFEC}">
  <sheetPr codeName="Sheet1">
    <tabColor rgb="FFD2C9D9"/>
  </sheetPr>
  <dimension ref="A1:W62"/>
  <sheetViews>
    <sheetView showGridLines="0" topLeftCell="A8" workbookViewId="0">
      <selection activeCell="G36" sqref="G36:H36"/>
    </sheetView>
  </sheetViews>
  <sheetFormatPr defaultColWidth="0" defaultRowHeight="15" customHeight="1" zeroHeight="1" x14ac:dyDescent="0.25"/>
  <cols>
    <col min="1" max="1" width="7.5703125" customWidth="1"/>
    <col min="2" max="2" width="12.5703125" customWidth="1"/>
    <col min="3" max="3" width="11.42578125" customWidth="1"/>
    <col min="4" max="16" width="9.140625" customWidth="1"/>
    <col min="17" max="17" width="11.7109375" customWidth="1"/>
    <col min="18" max="18" width="7.5703125" customWidth="1"/>
    <col min="19" max="23" width="0" hidden="1" customWidth="1"/>
    <col min="24" max="16384" width="9.140625" hidden="1"/>
  </cols>
  <sheetData>
    <row r="1" spans="2:17" x14ac:dyDescent="0.25"/>
    <row r="2" spans="2:17" ht="18.75" x14ac:dyDescent="0.3">
      <c r="B2" s="1562" t="s">
        <v>73</v>
      </c>
      <c r="C2" s="1562"/>
      <c r="D2" s="1562"/>
      <c r="E2" s="1562"/>
      <c r="F2" s="1562"/>
      <c r="G2" s="1562"/>
      <c r="H2" s="1562"/>
      <c r="I2" s="1562"/>
      <c r="J2" s="1562"/>
      <c r="K2" s="1562"/>
      <c r="L2" s="1562"/>
      <c r="M2" s="1562"/>
      <c r="N2" s="1562"/>
      <c r="O2" s="1562"/>
      <c r="P2" s="1562"/>
      <c r="Q2" s="1562"/>
    </row>
    <row r="3" spans="2:17" x14ac:dyDescent="0.25"/>
    <row r="4" spans="2:17" x14ac:dyDescent="0.25">
      <c r="B4" s="1597" t="s">
        <v>74</v>
      </c>
      <c r="C4" s="1598"/>
      <c r="D4" s="1614"/>
      <c r="E4" s="1614"/>
      <c r="F4" s="1614"/>
      <c r="G4" s="1614"/>
      <c r="H4" s="1614"/>
      <c r="I4" s="1614"/>
      <c r="J4" s="1614"/>
      <c r="K4" s="1614"/>
      <c r="L4" s="1614"/>
      <c r="M4" s="1614"/>
      <c r="N4" s="1614"/>
      <c r="O4" s="1615"/>
      <c r="P4" s="1615"/>
      <c r="Q4" s="1616"/>
    </row>
    <row r="5" spans="2:17" x14ac:dyDescent="0.25">
      <c r="B5" s="1621" t="s">
        <v>75</v>
      </c>
      <c r="C5" s="1622"/>
      <c r="D5" s="1617" t="str">
        <f>IF('Proposal Development Checklist'!B18="","",'Proposal Development Checklist'!B18)</f>
        <v/>
      </c>
      <c r="E5" s="1618"/>
      <c r="F5" s="1618"/>
      <c r="G5" s="1618"/>
      <c r="H5" s="1618"/>
      <c r="I5" s="1618"/>
      <c r="J5" s="1618"/>
      <c r="K5" s="1618"/>
      <c r="L5" s="1618"/>
      <c r="M5" s="1618"/>
      <c r="N5" s="1618"/>
      <c r="O5" s="1619"/>
      <c r="P5" s="1619"/>
      <c r="Q5" s="1620"/>
    </row>
    <row r="6" spans="2:17" x14ac:dyDescent="0.25">
      <c r="B6" s="1623" t="s">
        <v>76</v>
      </c>
      <c r="C6" s="1624"/>
      <c r="D6" s="1617" t="str">
        <f>IF('Proposal Development Checklist'!D18="","",'Proposal Development Checklist'!D18)</f>
        <v/>
      </c>
      <c r="E6" s="1618"/>
      <c r="F6" s="1618"/>
      <c r="G6" s="1618"/>
      <c r="H6" s="1618"/>
      <c r="I6" s="1618"/>
      <c r="J6" s="1618"/>
      <c r="K6" s="1618"/>
      <c r="L6" s="1618"/>
      <c r="M6" s="1618"/>
      <c r="N6" s="1618"/>
      <c r="O6" s="1619"/>
      <c r="P6" s="1619"/>
      <c r="Q6" s="1620"/>
    </row>
    <row r="7" spans="2:17" x14ac:dyDescent="0.25">
      <c r="B7" s="1623" t="s">
        <v>77</v>
      </c>
      <c r="C7" s="1624"/>
      <c r="D7" s="1618" t="str">
        <f>T('Proposal Development Checklist'!C6)</f>
        <v/>
      </c>
      <c r="E7" s="1618"/>
      <c r="F7" s="1618"/>
      <c r="G7" s="1618"/>
      <c r="H7" s="1618"/>
      <c r="I7" s="1618"/>
      <c r="J7" s="1618"/>
      <c r="K7" s="1618"/>
      <c r="L7" s="1618"/>
      <c r="M7" s="1618"/>
      <c r="N7" s="1618"/>
      <c r="O7" s="1619"/>
      <c r="P7" s="1619"/>
      <c r="Q7" s="1620"/>
    </row>
    <row r="8" spans="2:17" x14ac:dyDescent="0.25">
      <c r="B8" s="1623" t="s">
        <v>78</v>
      </c>
      <c r="C8" s="1624"/>
      <c r="D8" s="1618" t="str">
        <f>T('Proposal Development Checklist'!C7)</f>
        <v/>
      </c>
      <c r="E8" s="1618"/>
      <c r="F8" s="1618"/>
      <c r="G8" s="1618"/>
      <c r="H8" s="1618"/>
      <c r="I8" s="1618"/>
      <c r="J8" s="1618"/>
      <c r="K8" s="1618"/>
      <c r="L8" s="1618"/>
      <c r="M8" s="1618"/>
      <c r="N8" s="1618"/>
      <c r="O8" s="1619"/>
      <c r="P8" s="1619"/>
      <c r="Q8" s="1620"/>
    </row>
    <row r="9" spans="2:17" x14ac:dyDescent="0.25">
      <c r="B9" s="1636" t="s">
        <v>79</v>
      </c>
      <c r="C9" s="1637"/>
      <c r="D9" s="1638" t="s">
        <v>80</v>
      </c>
      <c r="E9" s="1639"/>
      <c r="F9" s="1639"/>
      <c r="G9" s="1639"/>
      <c r="H9" s="1640" t="str">
        <f>IF(D9="Awarded Budget of Record", "Fund Number:", IF(D9="no", "", ""))</f>
        <v/>
      </c>
      <c r="I9" s="1640"/>
      <c r="J9" s="1640"/>
      <c r="K9" s="1641"/>
      <c r="L9" s="1641"/>
      <c r="M9" s="1641"/>
      <c r="N9" s="1641"/>
      <c r="O9" s="1641"/>
      <c r="P9" s="1641"/>
      <c r="Q9" s="1642"/>
    </row>
    <row r="10" spans="2:17" x14ac:dyDescent="0.25"/>
    <row r="11" spans="2:17" ht="18.75" x14ac:dyDescent="0.3">
      <c r="B11" s="1490" t="s">
        <v>81</v>
      </c>
      <c r="C11" s="1490"/>
      <c r="D11" s="1490"/>
      <c r="E11" s="1490"/>
      <c r="F11" s="1490"/>
      <c r="G11" s="1490"/>
      <c r="H11" s="1490"/>
      <c r="I11" s="1490"/>
      <c r="J11" s="1490"/>
      <c r="K11" s="1490"/>
      <c r="L11" s="1490"/>
      <c r="M11" s="1490"/>
      <c r="N11" s="1490"/>
      <c r="O11" s="1490"/>
      <c r="P11" s="1490"/>
      <c r="Q11" s="1490"/>
    </row>
    <row r="12" spans="2:17" ht="30" customHeight="1" x14ac:dyDescent="0.25">
      <c r="B12" s="1625" t="s">
        <v>82</v>
      </c>
      <c r="C12" s="1625"/>
      <c r="D12" s="1625"/>
      <c r="E12" s="1625"/>
      <c r="F12" s="1625"/>
      <c r="G12" s="1625"/>
      <c r="H12" s="1625"/>
      <c r="I12" s="1625"/>
      <c r="J12" s="1625"/>
      <c r="K12" s="1625"/>
      <c r="L12" s="1625"/>
      <c r="M12" s="1625"/>
      <c r="N12" s="1625"/>
      <c r="O12" s="1625"/>
      <c r="P12" s="1625"/>
      <c r="Q12" s="1625"/>
    </row>
    <row r="13" spans="2:17" x14ac:dyDescent="0.25"/>
    <row r="14" spans="2:17" x14ac:dyDescent="0.25">
      <c r="B14" s="1631" t="s">
        <v>83</v>
      </c>
      <c r="C14" s="1632"/>
      <c r="D14" s="1633"/>
      <c r="E14" s="1628" t="str">
        <f>T('Proposal Development Checklist'!C30)</f>
        <v/>
      </c>
      <c r="F14" s="1628"/>
      <c r="G14" s="1628"/>
      <c r="H14" s="1628"/>
      <c r="I14" s="1628"/>
      <c r="J14" s="1628"/>
      <c r="K14" s="1628"/>
      <c r="L14" s="1628"/>
      <c r="M14" s="1628"/>
      <c r="N14" s="1628"/>
      <c r="O14" s="1629"/>
      <c r="P14" s="1629"/>
      <c r="Q14" s="1630"/>
    </row>
    <row r="15" spans="2:17" x14ac:dyDescent="0.25">
      <c r="B15" s="1634" t="s">
        <v>84</v>
      </c>
      <c r="C15" s="1635"/>
      <c r="D15" s="1635"/>
      <c r="E15" s="1643">
        <f>'Proposal Development Checklist'!G42</f>
        <v>0.47599999999999998</v>
      </c>
      <c r="F15" s="1644"/>
      <c r="G15" s="1644"/>
      <c r="H15" s="1644"/>
      <c r="I15" s="1644"/>
      <c r="J15" s="1644"/>
      <c r="K15" s="1644"/>
      <c r="L15" s="1644"/>
      <c r="M15" s="1644"/>
      <c r="N15" s="1644"/>
      <c r="O15" s="1644"/>
      <c r="P15" s="1644"/>
      <c r="Q15" s="1645"/>
    </row>
    <row r="16" spans="2:17" x14ac:dyDescent="0.25"/>
    <row r="17" spans="2:17" ht="18.75" x14ac:dyDescent="0.3">
      <c r="B17" s="1490" t="s">
        <v>85</v>
      </c>
      <c r="C17" s="1490"/>
      <c r="D17" s="1490"/>
      <c r="E17" s="1490"/>
      <c r="F17" s="1490"/>
      <c r="G17" s="1490"/>
      <c r="H17" s="1490"/>
      <c r="I17" s="1490"/>
      <c r="J17" s="1490"/>
      <c r="K17" s="1490"/>
      <c r="L17" s="1490"/>
      <c r="M17" s="1490"/>
      <c r="N17" s="1490"/>
      <c r="O17" s="1490"/>
      <c r="P17" s="1490"/>
      <c r="Q17" s="1490"/>
    </row>
    <row r="18" spans="2:17" x14ac:dyDescent="0.25">
      <c r="B18" s="1611" t="s">
        <v>86</v>
      </c>
      <c r="C18" s="1611"/>
      <c r="D18" s="1611"/>
      <c r="E18" s="1611"/>
      <c r="F18" s="1611"/>
      <c r="G18" s="1611"/>
      <c r="H18" s="1611"/>
      <c r="I18" s="1611"/>
      <c r="J18" s="1611"/>
      <c r="K18" s="1611"/>
      <c r="L18" s="1611"/>
      <c r="M18" s="1611"/>
      <c r="N18" s="1611"/>
      <c r="O18" s="1611"/>
      <c r="P18" s="1611"/>
      <c r="Q18" s="1611"/>
    </row>
    <row r="19" spans="2:17" x14ac:dyDescent="0.25"/>
    <row r="20" spans="2:17" x14ac:dyDescent="0.25">
      <c r="B20" s="1603" t="s">
        <v>87</v>
      </c>
      <c r="C20" s="1604"/>
      <c r="D20" s="1604"/>
      <c r="E20" s="1605"/>
      <c r="F20" s="1606" t="s">
        <v>88</v>
      </c>
      <c r="G20" s="1607"/>
      <c r="H20" s="1608" t="str">
        <f>IF(F20="yes", "Total Cost Share:", IF(F20="no", "", ""))</f>
        <v/>
      </c>
      <c r="I20" s="1608"/>
      <c r="J20" s="1608"/>
      <c r="K20" s="1626" t="str">
        <f>IF(F20="yes",'Cost Share'!BC153, "")</f>
        <v/>
      </c>
      <c r="L20" s="1626"/>
      <c r="M20" s="1626"/>
      <c r="N20" s="1626"/>
      <c r="O20" s="1626"/>
      <c r="P20" s="1626"/>
      <c r="Q20" s="1627"/>
    </row>
    <row r="21" spans="2:17" x14ac:dyDescent="0.25"/>
    <row r="22" spans="2:17" ht="18.75" x14ac:dyDescent="0.3">
      <c r="B22" s="1490" t="s">
        <v>89</v>
      </c>
      <c r="C22" s="1490"/>
      <c r="D22" s="1490"/>
      <c r="E22" s="1490"/>
      <c r="F22" s="1490"/>
      <c r="G22" s="1490"/>
      <c r="H22" s="1490"/>
      <c r="I22" s="1490"/>
      <c r="J22" s="1490"/>
      <c r="K22" s="1490"/>
      <c r="L22" s="1490"/>
      <c r="M22" s="1490"/>
      <c r="N22" s="1490"/>
      <c r="O22" s="1490"/>
      <c r="P22" s="1490"/>
      <c r="Q22" s="1490"/>
    </row>
    <row r="23" spans="2:17" x14ac:dyDescent="0.25">
      <c r="B23" s="1611" t="s">
        <v>90</v>
      </c>
      <c r="C23" s="1611"/>
      <c r="D23" s="1611"/>
      <c r="E23" s="1611"/>
      <c r="F23" s="1611"/>
      <c r="G23" s="1611"/>
      <c r="H23" s="1611"/>
      <c r="I23" s="1611"/>
      <c r="J23" s="1611"/>
      <c r="K23" s="1611"/>
      <c r="L23" s="1611"/>
      <c r="M23" s="1611"/>
      <c r="N23" s="1611"/>
      <c r="O23" s="1611"/>
      <c r="P23" s="1611"/>
      <c r="Q23" s="1611"/>
    </row>
    <row r="24" spans="2:17" x14ac:dyDescent="0.25"/>
    <row r="25" spans="2:17" x14ac:dyDescent="0.25">
      <c r="B25" s="1603" t="s">
        <v>91</v>
      </c>
      <c r="C25" s="1604"/>
      <c r="D25" s="1604"/>
      <c r="E25" s="1605"/>
      <c r="F25" s="1606" t="s">
        <v>88</v>
      </c>
      <c r="G25" s="1607"/>
      <c r="H25" s="1608" t="str">
        <f>IF(F25="yes", "Total Equipment Cost:", IF(F25="no", "", ""))</f>
        <v/>
      </c>
      <c r="I25" s="1608"/>
      <c r="J25" s="1608"/>
      <c r="K25" s="1609" t="str">
        <f>IF(F25="yes",Budget!BP77,"")</f>
        <v/>
      </c>
      <c r="L25" s="1609"/>
      <c r="M25" s="1609"/>
      <c r="N25" s="1609"/>
      <c r="O25" s="1609"/>
      <c r="P25" s="1609"/>
      <c r="Q25" s="1610"/>
    </row>
    <row r="26" spans="2:17" x14ac:dyDescent="0.25"/>
    <row r="27" spans="2:17" ht="18.75" x14ac:dyDescent="0.3">
      <c r="B27" s="1490" t="s">
        <v>92</v>
      </c>
      <c r="C27" s="1490"/>
      <c r="D27" s="1490"/>
      <c r="E27" s="1490"/>
      <c r="F27" s="1490"/>
      <c r="G27" s="1490"/>
      <c r="H27" s="1490"/>
      <c r="I27" s="1490"/>
      <c r="J27" s="1490"/>
      <c r="K27" s="1490"/>
      <c r="L27" s="1490"/>
      <c r="M27" s="1490"/>
      <c r="N27" s="1490"/>
      <c r="O27" s="1490"/>
      <c r="P27" s="1490"/>
      <c r="Q27" s="1490"/>
    </row>
    <row r="28" spans="2:17" x14ac:dyDescent="0.25">
      <c r="B28" s="1611" t="s">
        <v>93</v>
      </c>
      <c r="C28" s="1611"/>
      <c r="D28" s="1611"/>
      <c r="E28" s="1611"/>
      <c r="F28" s="1611"/>
      <c r="G28" s="1611"/>
      <c r="H28" s="1611"/>
      <c r="I28" s="1611"/>
      <c r="J28" s="1611"/>
      <c r="K28" s="1611"/>
      <c r="L28" s="1611"/>
      <c r="M28" s="1611"/>
      <c r="N28" s="1611"/>
      <c r="O28" s="1611"/>
      <c r="P28" s="1611"/>
      <c r="Q28" s="1611"/>
    </row>
    <row r="29" spans="2:17" x14ac:dyDescent="0.25"/>
    <row r="30" spans="2:17" x14ac:dyDescent="0.25">
      <c r="B30" s="1603" t="s">
        <v>94</v>
      </c>
      <c r="C30" s="1604"/>
      <c r="D30" s="1604"/>
      <c r="E30" s="1605"/>
      <c r="F30" s="1606" t="s">
        <v>88</v>
      </c>
      <c r="G30" s="1607"/>
      <c r="H30" s="1608" t="str">
        <f>IF(F30="yes", "Total Subaward Amount:", IF(F30="no", "", ""))</f>
        <v/>
      </c>
      <c r="I30" s="1608"/>
      <c r="J30" s="1608"/>
      <c r="K30" s="1612" t="str">
        <f>IF(F30="yes",Budget!BP111,"")</f>
        <v/>
      </c>
      <c r="L30" s="1612"/>
      <c r="M30" s="1612"/>
      <c r="N30" s="1612"/>
      <c r="O30" s="1612"/>
      <c r="P30" s="1612"/>
      <c r="Q30" s="1613"/>
    </row>
    <row r="31" spans="2:17" x14ac:dyDescent="0.25"/>
    <row r="32" spans="2:17" ht="18.75" x14ac:dyDescent="0.3">
      <c r="B32" s="1490" t="s">
        <v>95</v>
      </c>
      <c r="C32" s="1490"/>
      <c r="D32" s="1490"/>
      <c r="E32" s="1490"/>
      <c r="F32" s="1490"/>
      <c r="G32" s="1490"/>
      <c r="H32" s="1490"/>
      <c r="I32" s="1490"/>
      <c r="J32" s="1490"/>
      <c r="K32" s="1490"/>
      <c r="L32" s="1490"/>
      <c r="M32" s="1490"/>
      <c r="N32" s="1490"/>
      <c r="O32" s="1490"/>
      <c r="P32" s="1490"/>
      <c r="Q32" s="1490"/>
    </row>
    <row r="33" spans="2:17" x14ac:dyDescent="0.25">
      <c r="B33" s="1611" t="s">
        <v>96</v>
      </c>
      <c r="C33" s="1611"/>
      <c r="D33" s="1611"/>
      <c r="E33" s="1611"/>
      <c r="F33" s="1611"/>
      <c r="G33" s="1611"/>
      <c r="H33" s="1611"/>
      <c r="I33" s="1611"/>
      <c r="J33" s="1611"/>
      <c r="K33" s="1611"/>
      <c r="L33" s="1611"/>
      <c r="M33" s="1611"/>
      <c r="N33" s="1611"/>
      <c r="O33" s="1611"/>
      <c r="P33" s="1611"/>
      <c r="Q33" s="1611"/>
    </row>
    <row r="34" spans="2:17" x14ac:dyDescent="0.25"/>
    <row r="35" spans="2:17" x14ac:dyDescent="0.25">
      <c r="B35" s="1597" t="s">
        <v>97</v>
      </c>
      <c r="C35" s="1598"/>
      <c r="D35" s="1598"/>
      <c r="E35" s="1598"/>
      <c r="F35" s="1599"/>
      <c r="G35" s="1600">
        <v>0.03</v>
      </c>
      <c r="H35" s="1601"/>
      <c r="I35" s="1601"/>
      <c r="J35" s="1601"/>
      <c r="K35" s="1601"/>
      <c r="L35" s="1601"/>
      <c r="M35" s="1601"/>
      <c r="N35" s="1601"/>
      <c r="O35" s="1601"/>
      <c r="P35" s="1601"/>
      <c r="Q35" s="1602"/>
    </row>
    <row r="36" spans="2:17" x14ac:dyDescent="0.25">
      <c r="B36" s="1623" t="s">
        <v>98</v>
      </c>
      <c r="C36" s="1624"/>
      <c r="D36" s="1624"/>
      <c r="E36" s="1624"/>
      <c r="F36" s="1624"/>
      <c r="G36" s="1663">
        <f>'Proposal Development Checklist'!C41</f>
        <v>0</v>
      </c>
      <c r="H36" s="1664"/>
      <c r="I36" s="1664"/>
      <c r="J36" s="1664"/>
      <c r="K36" s="1044"/>
      <c r="L36" s="1044"/>
      <c r="M36" s="1044"/>
      <c r="N36" s="1044"/>
      <c r="O36" s="1044"/>
      <c r="P36" s="1044"/>
      <c r="Q36" s="1045"/>
    </row>
    <row r="37" spans="2:17" x14ac:dyDescent="0.25">
      <c r="B37" s="1636" t="s">
        <v>99</v>
      </c>
      <c r="C37" s="1637"/>
      <c r="D37" s="1637"/>
      <c r="E37" s="1637"/>
      <c r="F37" s="1637"/>
      <c r="G37" s="1655" t="str">
        <f>T('Proposal Development Checklist'!C9)</f>
        <v/>
      </c>
      <c r="H37" s="1656"/>
      <c r="I37" s="1656"/>
      <c r="J37" s="1656"/>
      <c r="K37" s="1656"/>
      <c r="L37" s="1656"/>
      <c r="M37" s="1656"/>
      <c r="N37" s="1656"/>
      <c r="O37" s="1656"/>
      <c r="P37" s="1656"/>
      <c r="Q37" s="1657"/>
    </row>
    <row r="38" spans="2:17" x14ac:dyDescent="0.25"/>
    <row r="39" spans="2:17" ht="18.75" x14ac:dyDescent="0.3">
      <c r="B39" s="1490" t="s">
        <v>100</v>
      </c>
      <c r="C39" s="1490"/>
      <c r="D39" s="1490"/>
      <c r="E39" s="1490"/>
      <c r="F39" s="1490"/>
      <c r="G39" s="1490"/>
      <c r="H39" s="1490"/>
      <c r="I39" s="1490"/>
      <c r="J39" s="1490"/>
      <c r="K39" s="1490"/>
      <c r="L39" s="1490"/>
      <c r="M39" s="1490"/>
      <c r="N39" s="1490"/>
      <c r="O39" s="1490"/>
      <c r="P39" s="1490"/>
      <c r="Q39" s="1490"/>
    </row>
    <row r="40" spans="2:17" x14ac:dyDescent="0.25">
      <c r="B40" s="1611" t="s">
        <v>101</v>
      </c>
      <c r="C40" s="1611"/>
      <c r="D40" s="1611"/>
      <c r="E40" s="1611"/>
      <c r="F40" s="1611"/>
      <c r="G40" s="1611"/>
      <c r="H40" s="1611"/>
      <c r="I40" s="1611"/>
      <c r="J40" s="1611"/>
      <c r="K40" s="1611"/>
      <c r="L40" s="1611"/>
      <c r="M40" s="1611"/>
      <c r="N40" s="1611"/>
      <c r="O40" s="1611"/>
      <c r="P40" s="1611"/>
      <c r="Q40" s="1611"/>
    </row>
    <row r="41" spans="2:17" x14ac:dyDescent="0.25">
      <c r="B41" s="238"/>
      <c r="C41" s="238"/>
      <c r="D41" s="238"/>
      <c r="E41" s="238"/>
      <c r="F41" s="238"/>
      <c r="G41" s="238"/>
      <c r="H41" s="238"/>
      <c r="I41" s="238"/>
      <c r="J41" s="238"/>
      <c r="K41" s="238"/>
      <c r="L41" s="238"/>
      <c r="M41" s="238"/>
      <c r="N41" s="238"/>
      <c r="O41" s="238"/>
      <c r="P41" s="238"/>
      <c r="Q41" s="238"/>
    </row>
    <row r="42" spans="2:17" x14ac:dyDescent="0.25">
      <c r="B42" s="1658" t="s">
        <v>102</v>
      </c>
      <c r="C42" s="1659"/>
      <c r="D42" s="1659"/>
      <c r="E42" s="1650"/>
      <c r="F42" s="1649" t="s">
        <v>103</v>
      </c>
      <c r="G42" s="1650"/>
      <c r="H42" s="1649" t="s">
        <v>104</v>
      </c>
      <c r="I42" s="1650"/>
      <c r="J42" s="1649" t="s">
        <v>105</v>
      </c>
      <c r="K42" s="1650"/>
      <c r="L42" s="1649" t="s">
        <v>106</v>
      </c>
      <c r="M42" s="1650"/>
      <c r="N42" s="1649" t="s">
        <v>107</v>
      </c>
      <c r="O42" s="1650"/>
      <c r="P42" s="1649" t="s">
        <v>108</v>
      </c>
      <c r="Q42" s="1654"/>
    </row>
    <row r="43" spans="2:17" x14ac:dyDescent="0.25">
      <c r="B43" s="1651" t="s">
        <v>109</v>
      </c>
      <c r="C43" s="1652"/>
      <c r="D43" s="1652"/>
      <c r="E43" s="1652"/>
      <c r="F43" s="1652"/>
      <c r="G43" s="1652"/>
      <c r="H43" s="1652"/>
      <c r="I43" s="1652"/>
      <c r="J43" s="1652"/>
      <c r="K43" s="1652"/>
      <c r="L43" s="1652"/>
      <c r="M43" s="1652"/>
      <c r="N43" s="1652"/>
      <c r="O43" s="1652"/>
      <c r="P43" s="1652"/>
      <c r="Q43" s="1653"/>
    </row>
    <row r="44" spans="2:17" x14ac:dyDescent="0.25">
      <c r="B44" s="1660" t="s">
        <v>110</v>
      </c>
      <c r="C44" s="1661"/>
      <c r="D44" s="1661"/>
      <c r="E44" s="1662"/>
      <c r="F44" s="1646">
        <f>Budget!M31</f>
        <v>18439</v>
      </c>
      <c r="G44" s="1647"/>
      <c r="H44" s="1646">
        <f>Budget!Y31</f>
        <v>0</v>
      </c>
      <c r="I44" s="1647"/>
      <c r="J44" s="1646">
        <f>Budget!AK31</f>
        <v>0</v>
      </c>
      <c r="K44" s="1647"/>
      <c r="L44" s="1646">
        <f>Budget!AW31</f>
        <v>0</v>
      </c>
      <c r="M44" s="1647"/>
      <c r="N44" s="1646">
        <f>Budget!BI31</f>
        <v>0</v>
      </c>
      <c r="O44" s="1647"/>
      <c r="P44" s="1646">
        <f>SUM(F44:O44)</f>
        <v>18439</v>
      </c>
      <c r="Q44" s="1648"/>
    </row>
    <row r="45" spans="2:17" x14ac:dyDescent="0.25">
      <c r="B45" s="1660" t="s">
        <v>111</v>
      </c>
      <c r="C45" s="1661"/>
      <c r="D45" s="1661"/>
      <c r="E45" s="1662"/>
      <c r="F45" s="1646">
        <f>Budget!N31</f>
        <v>6501</v>
      </c>
      <c r="G45" s="1647"/>
      <c r="H45" s="1646">
        <f>Budget!Z31</f>
        <v>0</v>
      </c>
      <c r="I45" s="1647"/>
      <c r="J45" s="1646">
        <f>Budget!AL31</f>
        <v>0</v>
      </c>
      <c r="K45" s="1647"/>
      <c r="L45" s="1646">
        <f>Budget!AX31</f>
        <v>0</v>
      </c>
      <c r="M45" s="1647"/>
      <c r="N45" s="1646">
        <f>Budget!BJ31</f>
        <v>0</v>
      </c>
      <c r="O45" s="1647"/>
      <c r="P45" s="1646">
        <f t="shared" ref="P45:P49" si="0">SUM(F45:O45)</f>
        <v>6501</v>
      </c>
      <c r="Q45" s="1648"/>
    </row>
    <row r="46" spans="2:17" x14ac:dyDescent="0.25">
      <c r="B46" s="1660" t="s">
        <v>112</v>
      </c>
      <c r="C46" s="1661"/>
      <c r="D46" s="1661"/>
      <c r="E46" s="1662"/>
      <c r="F46" s="1646">
        <f>Budget!M48</f>
        <v>0</v>
      </c>
      <c r="G46" s="1647"/>
      <c r="H46" s="1646">
        <f>Budget!Y48</f>
        <v>0</v>
      </c>
      <c r="I46" s="1647"/>
      <c r="J46" s="1646">
        <f>Budget!AK48</f>
        <v>0</v>
      </c>
      <c r="K46" s="1647"/>
      <c r="L46" s="1646">
        <f>Budget!AW48</f>
        <v>0</v>
      </c>
      <c r="M46" s="1647"/>
      <c r="N46" s="1646">
        <f>Budget!BI48</f>
        <v>0</v>
      </c>
      <c r="O46" s="1647"/>
      <c r="P46" s="1646">
        <f t="shared" si="0"/>
        <v>0</v>
      </c>
      <c r="Q46" s="1648"/>
    </row>
    <row r="47" spans="2:17" x14ac:dyDescent="0.25">
      <c r="B47" s="1660" t="s">
        <v>113</v>
      </c>
      <c r="C47" s="1661"/>
      <c r="D47" s="1661"/>
      <c r="E47" s="1662"/>
      <c r="F47" s="1646">
        <f>Budget!N48</f>
        <v>0</v>
      </c>
      <c r="G47" s="1647"/>
      <c r="H47" s="1646">
        <f>Budget!Z48</f>
        <v>0</v>
      </c>
      <c r="I47" s="1647"/>
      <c r="J47" s="1646">
        <f>Budget!AL48</f>
        <v>0</v>
      </c>
      <c r="K47" s="1647"/>
      <c r="L47" s="1646">
        <f>Budget!AX48</f>
        <v>0</v>
      </c>
      <c r="M47" s="1647"/>
      <c r="N47" s="1646">
        <f>Budget!BJ48</f>
        <v>0</v>
      </c>
      <c r="O47" s="1647"/>
      <c r="P47" s="1646">
        <f t="shared" si="0"/>
        <v>0</v>
      </c>
      <c r="Q47" s="1648"/>
    </row>
    <row r="48" spans="2:17" x14ac:dyDescent="0.25">
      <c r="B48" s="1660" t="s">
        <v>114</v>
      </c>
      <c r="C48" s="1661"/>
      <c r="D48" s="1661"/>
      <c r="E48" s="1662"/>
      <c r="F48" s="1646">
        <f>Budget!M67</f>
        <v>0</v>
      </c>
      <c r="G48" s="1647"/>
      <c r="H48" s="1646">
        <f>Budget!Y67</f>
        <v>0</v>
      </c>
      <c r="I48" s="1647"/>
      <c r="J48" s="1646">
        <f>Budget!AK67</f>
        <v>0</v>
      </c>
      <c r="K48" s="1647"/>
      <c r="L48" s="1646">
        <f>Budget!AW67</f>
        <v>0</v>
      </c>
      <c r="M48" s="1647"/>
      <c r="N48" s="1646">
        <f>Budget!BI67</f>
        <v>0</v>
      </c>
      <c r="O48" s="1647"/>
      <c r="P48" s="1646">
        <f t="shared" si="0"/>
        <v>0</v>
      </c>
      <c r="Q48" s="1648"/>
    </row>
    <row r="49" spans="2:17" x14ac:dyDescent="0.25">
      <c r="B49" s="1660" t="s">
        <v>115</v>
      </c>
      <c r="C49" s="1661"/>
      <c r="D49" s="1661"/>
      <c r="E49" s="1662"/>
      <c r="F49" s="1646">
        <f>Budget!N67</f>
        <v>0</v>
      </c>
      <c r="G49" s="1647"/>
      <c r="H49" s="1646">
        <f>Budget!Z67</f>
        <v>0</v>
      </c>
      <c r="I49" s="1647"/>
      <c r="J49" s="1646">
        <f>Budget!AL67</f>
        <v>0</v>
      </c>
      <c r="K49" s="1647"/>
      <c r="L49" s="1646">
        <f>Budget!AX67</f>
        <v>0</v>
      </c>
      <c r="M49" s="1647"/>
      <c r="N49" s="1646">
        <f>Budget!BJ67</f>
        <v>0</v>
      </c>
      <c r="O49" s="1647"/>
      <c r="P49" s="1646">
        <f t="shared" si="0"/>
        <v>0</v>
      </c>
      <c r="Q49" s="1648"/>
    </row>
    <row r="50" spans="2:17" x14ac:dyDescent="0.25">
      <c r="B50" s="1651" t="s">
        <v>116</v>
      </c>
      <c r="C50" s="1652"/>
      <c r="D50" s="1652"/>
      <c r="E50" s="1652"/>
      <c r="F50" s="1652"/>
      <c r="G50" s="1652"/>
      <c r="H50" s="1652"/>
      <c r="I50" s="1652"/>
      <c r="J50" s="1652"/>
      <c r="K50" s="1652"/>
      <c r="L50" s="1652"/>
      <c r="M50" s="1652"/>
      <c r="N50" s="1652"/>
      <c r="O50" s="1652"/>
      <c r="P50" s="1652"/>
      <c r="Q50" s="1653"/>
    </row>
    <row r="51" spans="2:17" x14ac:dyDescent="0.25">
      <c r="B51" s="1660" t="s">
        <v>117</v>
      </c>
      <c r="C51" s="1661"/>
      <c r="D51" s="1661"/>
      <c r="E51" s="1662"/>
      <c r="F51" s="1646">
        <f>Budget!N77</f>
        <v>0</v>
      </c>
      <c r="G51" s="1647"/>
      <c r="H51" s="1670">
        <f>Budget!Z77</f>
        <v>0</v>
      </c>
      <c r="I51" s="1671"/>
      <c r="J51" s="1670">
        <f>Budget!AL77</f>
        <v>0</v>
      </c>
      <c r="K51" s="1671"/>
      <c r="L51" s="1670">
        <f>Budget!AX77</f>
        <v>0</v>
      </c>
      <c r="M51" s="1671"/>
      <c r="N51" s="1670">
        <f>Budget!BJ77</f>
        <v>0</v>
      </c>
      <c r="O51" s="1671"/>
      <c r="P51" s="1670">
        <f>SUM(F51:O51)</f>
        <v>0</v>
      </c>
      <c r="Q51" s="1678"/>
    </row>
    <row r="52" spans="2:17" x14ac:dyDescent="0.25">
      <c r="B52" s="1660" t="s">
        <v>118</v>
      </c>
      <c r="C52" s="1661"/>
      <c r="D52" s="1661"/>
      <c r="E52" s="1662"/>
      <c r="F52" s="1646">
        <f>Budget!N85</f>
        <v>0</v>
      </c>
      <c r="G52" s="1647"/>
      <c r="H52" s="1670">
        <f>Budget!AA85</f>
        <v>0</v>
      </c>
      <c r="I52" s="1671"/>
      <c r="J52" s="1670">
        <f>Budget!AM85</f>
        <v>0</v>
      </c>
      <c r="K52" s="1671"/>
      <c r="L52" s="1670">
        <f>Budget!AY85</f>
        <v>0</v>
      </c>
      <c r="M52" s="1671"/>
      <c r="N52" s="1670">
        <f>Budget!BK85</f>
        <v>0</v>
      </c>
      <c r="O52" s="1671"/>
      <c r="P52" s="1670">
        <f t="shared" ref="P52:P53" si="1">SUM(F52:O52)</f>
        <v>0</v>
      </c>
      <c r="Q52" s="1678"/>
    </row>
    <row r="53" spans="2:17" x14ac:dyDescent="0.25">
      <c r="B53" s="1660" t="s">
        <v>119</v>
      </c>
      <c r="C53" s="1661"/>
      <c r="D53" s="1661"/>
      <c r="E53" s="1662"/>
      <c r="F53" s="1646">
        <f>Budget!N96</f>
        <v>0</v>
      </c>
      <c r="G53" s="1647"/>
      <c r="H53" s="1670">
        <f>Budget!Z96</f>
        <v>0</v>
      </c>
      <c r="I53" s="1671"/>
      <c r="J53" s="1670">
        <f>Budget!AL96</f>
        <v>0</v>
      </c>
      <c r="K53" s="1671"/>
      <c r="L53" s="1670">
        <f>Budget!AX96</f>
        <v>0</v>
      </c>
      <c r="M53" s="1671"/>
      <c r="N53" s="1670">
        <f>Budget!BJ96</f>
        <v>0</v>
      </c>
      <c r="O53" s="1671"/>
      <c r="P53" s="1670">
        <f t="shared" si="1"/>
        <v>0</v>
      </c>
      <c r="Q53" s="1678"/>
    </row>
    <row r="54" spans="2:17" x14ac:dyDescent="0.25">
      <c r="B54" s="1660" t="s">
        <v>120</v>
      </c>
      <c r="C54" s="1661"/>
      <c r="D54" s="1661"/>
      <c r="E54" s="1662"/>
      <c r="F54" s="1646">
        <f>Budget!N111</f>
        <v>0</v>
      </c>
      <c r="G54" s="1647"/>
      <c r="H54" s="1670">
        <f>Budget!Z111</f>
        <v>0</v>
      </c>
      <c r="I54" s="1671"/>
      <c r="J54" s="1670">
        <f>Budget!AL111</f>
        <v>0</v>
      </c>
      <c r="K54" s="1671"/>
      <c r="L54" s="1670">
        <f>Budget!AX111</f>
        <v>0</v>
      </c>
      <c r="M54" s="1671"/>
      <c r="N54" s="1670">
        <f>Budget!BJ111</f>
        <v>0</v>
      </c>
      <c r="O54" s="1671"/>
      <c r="P54" s="1670">
        <f>SUM(F54:O54)</f>
        <v>0</v>
      </c>
      <c r="Q54" s="1678"/>
    </row>
    <row r="55" spans="2:17" x14ac:dyDescent="0.25">
      <c r="B55" s="1651" t="s">
        <v>121</v>
      </c>
      <c r="C55" s="1652"/>
      <c r="D55" s="1652"/>
      <c r="E55" s="1652"/>
      <c r="F55" s="1652"/>
      <c r="G55" s="1652"/>
      <c r="H55" s="1652"/>
      <c r="I55" s="1652"/>
      <c r="J55" s="1652"/>
      <c r="K55" s="1652"/>
      <c r="L55" s="1652"/>
      <c r="M55" s="1652"/>
      <c r="N55" s="1652"/>
      <c r="O55" s="1652"/>
      <c r="P55" s="1652"/>
      <c r="Q55" s="1653"/>
    </row>
    <row r="56" spans="2:17" x14ac:dyDescent="0.25">
      <c r="B56" s="1660" t="s">
        <v>122</v>
      </c>
      <c r="C56" s="1661"/>
      <c r="D56" s="1661"/>
      <c r="E56" s="1662"/>
      <c r="F56" s="1646">
        <f>Budget!N119</f>
        <v>0</v>
      </c>
      <c r="G56" s="1647"/>
      <c r="H56" s="1646">
        <f>Budget!Z119</f>
        <v>0</v>
      </c>
      <c r="I56" s="1647"/>
      <c r="J56" s="1646">
        <f>Budget!AL119</f>
        <v>0</v>
      </c>
      <c r="K56" s="1647"/>
      <c r="L56" s="1646">
        <f>Budget!AX119</f>
        <v>0</v>
      </c>
      <c r="M56" s="1647"/>
      <c r="N56" s="1646">
        <f>Budget!BJ119</f>
        <v>0</v>
      </c>
      <c r="O56" s="1647"/>
      <c r="P56" s="1646">
        <f>SUM(F56:O56)</f>
        <v>0</v>
      </c>
      <c r="Q56" s="1648"/>
    </row>
    <row r="57" spans="2:17" x14ac:dyDescent="0.25">
      <c r="B57" s="1660" t="s">
        <v>121</v>
      </c>
      <c r="C57" s="1661"/>
      <c r="D57" s="1661"/>
      <c r="E57" s="1662"/>
      <c r="F57" s="1646">
        <f>Budget!N146</f>
        <v>0</v>
      </c>
      <c r="G57" s="1647"/>
      <c r="H57" s="1646">
        <f>Budget!Z146</f>
        <v>0</v>
      </c>
      <c r="I57" s="1647"/>
      <c r="J57" s="1646">
        <f>Budget!AL146</f>
        <v>0</v>
      </c>
      <c r="K57" s="1647"/>
      <c r="L57" s="1646">
        <f>Budget!AX146</f>
        <v>0</v>
      </c>
      <c r="M57" s="1647"/>
      <c r="N57" s="1646">
        <f>Budget!BJ146</f>
        <v>0</v>
      </c>
      <c r="O57" s="1647"/>
      <c r="P57" s="1646">
        <f t="shared" ref="P57" si="2">SUM(F57:O57)</f>
        <v>0</v>
      </c>
      <c r="Q57" s="1648"/>
    </row>
    <row r="58" spans="2:17" ht="15.75" customHeight="1" x14ac:dyDescent="0.25">
      <c r="B58" s="1665" t="s">
        <v>123</v>
      </c>
      <c r="C58" s="1666"/>
      <c r="D58" s="1666"/>
      <c r="E58" s="1667"/>
      <c r="F58" s="1668">
        <f>Budget!O151</f>
        <v>11871</v>
      </c>
      <c r="G58" s="1669"/>
      <c r="H58" s="1668">
        <f>Budget!AA151</f>
        <v>0</v>
      </c>
      <c r="I58" s="1669"/>
      <c r="J58" s="1668">
        <f>Budget!AM151</f>
        <v>0</v>
      </c>
      <c r="K58" s="1669"/>
      <c r="L58" s="1668">
        <f>Budget!AY151</f>
        <v>0</v>
      </c>
      <c r="M58" s="1669"/>
      <c r="N58" s="1668">
        <f>Budget!BK151</f>
        <v>0</v>
      </c>
      <c r="O58" s="1669"/>
      <c r="P58" s="1679">
        <f>SUM(F58:O58)</f>
        <v>11871</v>
      </c>
      <c r="Q58" s="1680"/>
    </row>
    <row r="59" spans="2:17" ht="15.75" customHeight="1" x14ac:dyDescent="0.25">
      <c r="B59" s="1674" t="s">
        <v>108</v>
      </c>
      <c r="C59" s="1675"/>
      <c r="D59" s="1675"/>
      <c r="E59" s="1676"/>
      <c r="F59" s="1672">
        <f>SUM(F44:G49,F51:G54,F56:G58)</f>
        <v>36811</v>
      </c>
      <c r="G59" s="1677"/>
      <c r="H59" s="1672">
        <f>SUM(H44:I49,H51:I54,H56:I58)</f>
        <v>0</v>
      </c>
      <c r="I59" s="1677"/>
      <c r="J59" s="1672">
        <f>SUM(J44:K49,J51:K54,J56:K58)</f>
        <v>0</v>
      </c>
      <c r="K59" s="1677"/>
      <c r="L59" s="1672">
        <f>SUM(L44:M49,L51:M54,L56:M58)</f>
        <v>0</v>
      </c>
      <c r="M59" s="1677"/>
      <c r="N59" s="1672">
        <f>SUM(N44:O49,N51:O54,N56:O58)</f>
        <v>0</v>
      </c>
      <c r="O59" s="1673"/>
      <c r="P59" s="1681">
        <f>SUM(F59:O59)</f>
        <v>36811</v>
      </c>
      <c r="Q59" s="1682"/>
    </row>
    <row r="60" spans="2:17" x14ac:dyDescent="0.25">
      <c r="B60" s="1611"/>
      <c r="C60" s="1611"/>
      <c r="D60" s="1611"/>
      <c r="E60" s="1611"/>
      <c r="F60" s="1611"/>
      <c r="G60" s="1611"/>
      <c r="H60" s="1611"/>
      <c r="I60" s="1611"/>
      <c r="J60" s="1611"/>
      <c r="K60" s="1611"/>
      <c r="L60" s="1611"/>
      <c r="M60" s="1611"/>
      <c r="N60" s="1611"/>
      <c r="O60" s="1611"/>
      <c r="P60" s="1611"/>
      <c r="Q60" s="1611"/>
    </row>
    <row r="61" spans="2:17" ht="15" customHeight="1" x14ac:dyDescent="0.25"/>
    <row r="62" spans="2:17" ht="15" customHeight="1" x14ac:dyDescent="0.25"/>
  </sheetData>
  <mergeCells count="165">
    <mergeCell ref="N60:O60"/>
    <mergeCell ref="N51:O51"/>
    <mergeCell ref="N52:O52"/>
    <mergeCell ref="N53:O53"/>
    <mergeCell ref="N54:O54"/>
    <mergeCell ref="N56:O56"/>
    <mergeCell ref="N57:O57"/>
    <mergeCell ref="L51:M51"/>
    <mergeCell ref="L52:M52"/>
    <mergeCell ref="L53:M53"/>
    <mergeCell ref="L54:M54"/>
    <mergeCell ref="L56:M56"/>
    <mergeCell ref="P51:Q51"/>
    <mergeCell ref="P52:Q52"/>
    <mergeCell ref="P53:Q53"/>
    <mergeCell ref="P54:Q54"/>
    <mergeCell ref="P56:Q56"/>
    <mergeCell ref="P57:Q57"/>
    <mergeCell ref="P58:Q58"/>
    <mergeCell ref="P59:Q59"/>
    <mergeCell ref="P60:Q60"/>
    <mergeCell ref="H51:I51"/>
    <mergeCell ref="H52:I52"/>
    <mergeCell ref="H53:I53"/>
    <mergeCell ref="H54:I54"/>
    <mergeCell ref="H56:I56"/>
    <mergeCell ref="H57:I57"/>
    <mergeCell ref="J59:K59"/>
    <mergeCell ref="J60:K60"/>
    <mergeCell ref="J51:K51"/>
    <mergeCell ref="F51:G51"/>
    <mergeCell ref="F52:G52"/>
    <mergeCell ref="F53:G53"/>
    <mergeCell ref="F54:G54"/>
    <mergeCell ref="F56:G56"/>
    <mergeCell ref="F57:G57"/>
    <mergeCell ref="F58:G58"/>
    <mergeCell ref="F59:G59"/>
    <mergeCell ref="F60:G60"/>
    <mergeCell ref="B50:Q50"/>
    <mergeCell ref="B55:Q55"/>
    <mergeCell ref="N58:O58"/>
    <mergeCell ref="N59:O59"/>
    <mergeCell ref="B59:E59"/>
    <mergeCell ref="B60:E60"/>
    <mergeCell ref="B47:E47"/>
    <mergeCell ref="B48:E48"/>
    <mergeCell ref="B49:E49"/>
    <mergeCell ref="B51:E51"/>
    <mergeCell ref="B52:E52"/>
    <mergeCell ref="B53:E53"/>
    <mergeCell ref="B54:E54"/>
    <mergeCell ref="B56:E56"/>
    <mergeCell ref="J49:K49"/>
    <mergeCell ref="N49:O49"/>
    <mergeCell ref="P49:Q49"/>
    <mergeCell ref="L57:M57"/>
    <mergeCell ref="L58:M58"/>
    <mergeCell ref="L59:M59"/>
    <mergeCell ref="L60:M60"/>
    <mergeCell ref="H59:I59"/>
    <mergeCell ref="H60:I60"/>
    <mergeCell ref="F49:G49"/>
    <mergeCell ref="B57:E57"/>
    <mergeCell ref="B58:E58"/>
    <mergeCell ref="H58:I58"/>
    <mergeCell ref="J52:K52"/>
    <mergeCell ref="J53:K53"/>
    <mergeCell ref="J54:K54"/>
    <mergeCell ref="J56:K56"/>
    <mergeCell ref="J57:K57"/>
    <mergeCell ref="J58:K58"/>
    <mergeCell ref="B39:Q39"/>
    <mergeCell ref="G37:Q37"/>
    <mergeCell ref="H42:I42"/>
    <mergeCell ref="B40:Q40"/>
    <mergeCell ref="N47:O47"/>
    <mergeCell ref="P45:Q45"/>
    <mergeCell ref="P46:Q46"/>
    <mergeCell ref="L42:M42"/>
    <mergeCell ref="B36:F36"/>
    <mergeCell ref="J42:K42"/>
    <mergeCell ref="B42:E42"/>
    <mergeCell ref="B44:E44"/>
    <mergeCell ref="B45:E45"/>
    <mergeCell ref="B46:E46"/>
    <mergeCell ref="J44:K44"/>
    <mergeCell ref="J45:K45"/>
    <mergeCell ref="J46:K46"/>
    <mergeCell ref="F47:G47"/>
    <mergeCell ref="B37:F37"/>
    <mergeCell ref="P47:Q47"/>
    <mergeCell ref="P44:Q44"/>
    <mergeCell ref="N44:O44"/>
    <mergeCell ref="N45:O45"/>
    <mergeCell ref="G36:J36"/>
    <mergeCell ref="N48:O48"/>
    <mergeCell ref="N46:O46"/>
    <mergeCell ref="P48:Q48"/>
    <mergeCell ref="J47:K47"/>
    <mergeCell ref="F42:G42"/>
    <mergeCell ref="L45:M45"/>
    <mergeCell ref="L46:M46"/>
    <mergeCell ref="L47:M47"/>
    <mergeCell ref="N42:O42"/>
    <mergeCell ref="F46:G46"/>
    <mergeCell ref="B43:Q43"/>
    <mergeCell ref="P42:Q42"/>
    <mergeCell ref="H49:I49"/>
    <mergeCell ref="H48:I48"/>
    <mergeCell ref="L49:M49"/>
    <mergeCell ref="J48:K48"/>
    <mergeCell ref="F44:G44"/>
    <mergeCell ref="F45:G45"/>
    <mergeCell ref="H45:I45"/>
    <mergeCell ref="H46:I46"/>
    <mergeCell ref="H47:I47"/>
    <mergeCell ref="F48:G48"/>
    <mergeCell ref="H44:I44"/>
    <mergeCell ref="L44:M44"/>
    <mergeCell ref="L48:M48"/>
    <mergeCell ref="B12:Q12"/>
    <mergeCell ref="B33:Q33"/>
    <mergeCell ref="H20:J20"/>
    <mergeCell ref="K20:Q20"/>
    <mergeCell ref="D8:Q8"/>
    <mergeCell ref="B20:E20"/>
    <mergeCell ref="B8:C8"/>
    <mergeCell ref="F20:G20"/>
    <mergeCell ref="B11:Q11"/>
    <mergeCell ref="E14:Q14"/>
    <mergeCell ref="B14:D14"/>
    <mergeCell ref="B18:Q18"/>
    <mergeCell ref="B17:Q17"/>
    <mergeCell ref="B15:D15"/>
    <mergeCell ref="B9:C9"/>
    <mergeCell ref="D9:G9"/>
    <mergeCell ref="H9:J9"/>
    <mergeCell ref="K9:Q9"/>
    <mergeCell ref="B22:Q22"/>
    <mergeCell ref="B23:Q23"/>
    <mergeCell ref="E15:Q15"/>
    <mergeCell ref="B32:Q32"/>
    <mergeCell ref="B2:Q2"/>
    <mergeCell ref="D4:Q4"/>
    <mergeCell ref="D5:Q5"/>
    <mergeCell ref="D6:Q6"/>
    <mergeCell ref="D7:Q7"/>
    <mergeCell ref="B5:C5"/>
    <mergeCell ref="B6:C6"/>
    <mergeCell ref="B4:C4"/>
    <mergeCell ref="B7:C7"/>
    <mergeCell ref="B35:F35"/>
    <mergeCell ref="G35:H35"/>
    <mergeCell ref="I35:Q35"/>
    <mergeCell ref="B25:E25"/>
    <mergeCell ref="F25:G25"/>
    <mergeCell ref="H25:J25"/>
    <mergeCell ref="K25:Q25"/>
    <mergeCell ref="B27:Q27"/>
    <mergeCell ref="B28:Q28"/>
    <mergeCell ref="B30:E30"/>
    <mergeCell ref="F30:G30"/>
    <mergeCell ref="H30:J30"/>
    <mergeCell ref="K30:Q30"/>
  </mergeCells>
  <conditionalFormatting sqref="F20:G20">
    <cfRule type="containsText" dxfId="6" priority="7" operator="containsText" text="Yes">
      <formula>NOT(ISERROR(SEARCH("Yes",F20)))</formula>
    </cfRule>
  </conditionalFormatting>
  <conditionalFormatting sqref="F25:G25">
    <cfRule type="containsText" dxfId="5" priority="4" operator="containsText" text="Yes">
      <formula>NOT(ISERROR(SEARCH("Yes",F25)))</formula>
    </cfRule>
  </conditionalFormatting>
  <conditionalFormatting sqref="F30:G30">
    <cfRule type="containsText" dxfId="4" priority="2" operator="containsText" text="Yes">
      <formula>NOT(ISERROR(SEARCH("Yes",F30)))</formula>
    </cfRule>
  </conditionalFormatting>
  <conditionalFormatting sqref="H30">
    <cfRule type="notContainsBlanks" dxfId="3" priority="3">
      <formula>LEN(TRIM(H30))&gt;0</formula>
    </cfRule>
  </conditionalFormatting>
  <conditionalFormatting sqref="H20:K20">
    <cfRule type="notContainsBlanks" dxfId="2" priority="13">
      <formula>LEN(TRIM(H20))&gt;0</formula>
    </cfRule>
  </conditionalFormatting>
  <conditionalFormatting sqref="H25:K25">
    <cfRule type="notContainsBlanks" dxfId="1" priority="5">
      <formula>LEN(TRIM(H25))&gt;0</formula>
    </cfRule>
  </conditionalFormatting>
  <conditionalFormatting sqref="K30:Q30">
    <cfRule type="notContainsBlanks" dxfId="0" priority="1">
      <formula>LEN(TRIM(K30))&gt;0</formula>
    </cfRule>
  </conditionalFormatting>
  <dataValidations count="2">
    <dataValidation type="list" allowBlank="1" showInputMessage="1" showErrorMessage="1" sqref="F20:G20 F25:G25 F30:G30" xr:uid="{A31A9621-F611-4F44-8F42-29880DEF89AE}">
      <formula1>"Yes, No"</formula1>
    </dataValidation>
    <dataValidation type="list" allowBlank="1" showInputMessage="1" showErrorMessage="1" sqref="D9:G9" xr:uid="{9CCF09A7-8519-4EF3-B9D4-4273F30DDE51}">
      <formula1>"Proposed Budget, Awarded Budget of Record"</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2CA66-8278-47DA-A9AA-FAECC190CD00}">
  <dimension ref="A1:DR446"/>
  <sheetViews>
    <sheetView tabSelected="1" zoomScale="120" zoomScaleNormal="120" workbookViewId="0">
      <pane xSplit="4" ySplit="9" topLeftCell="E10" activePane="bottomRight" state="frozen"/>
      <selection pane="topRight" activeCell="E1" sqref="E1"/>
      <selection pane="bottomLeft" activeCell="A11" sqref="A11"/>
      <selection pane="bottomRight" activeCell="O15" sqref="O15"/>
    </sheetView>
  </sheetViews>
  <sheetFormatPr defaultColWidth="0" defaultRowHeight="12" outlineLevelRow="1" x14ac:dyDescent="0.2"/>
  <cols>
    <col min="1" max="1" width="1.28515625" style="336" customWidth="1"/>
    <col min="2" max="2" width="24" style="336" customWidth="1"/>
    <col min="3" max="3" width="3.85546875" style="336" customWidth="1"/>
    <col min="4" max="4" width="27.28515625" style="336" customWidth="1"/>
    <col min="5" max="5" width="10.42578125" style="336" bestFit="1" customWidth="1"/>
    <col min="6" max="6" width="5.7109375" style="336" bestFit="1" customWidth="1"/>
    <col min="7" max="7" width="9.28515625" style="336" bestFit="1" customWidth="1"/>
    <col min="8" max="8" width="7.5703125" style="336" customWidth="1"/>
    <col min="9" max="10" width="7.85546875" style="336" customWidth="1"/>
    <col min="11" max="12" width="6.85546875" style="336" customWidth="1"/>
    <col min="13" max="14" width="7.85546875" style="336" bestFit="1" customWidth="1"/>
    <col min="15" max="15" width="11" style="336" bestFit="1" customWidth="1"/>
    <col min="16" max="17" width="7.85546875" style="336" hidden="1" customWidth="1"/>
    <col min="18" max="18" width="11" style="336" hidden="1" customWidth="1"/>
    <col min="19" max="19" width="1.28515625" style="336" customWidth="1"/>
    <col min="20" max="20" width="9.140625" style="336" bestFit="1" customWidth="1"/>
    <col min="21" max="21" width="9.42578125" style="336" customWidth="1"/>
    <col min="22" max="24" width="7.42578125" style="336" customWidth="1"/>
    <col min="25" max="25" width="7.85546875" style="336" bestFit="1" customWidth="1"/>
    <col min="26" max="26" width="9.140625" style="336" bestFit="1" customWidth="1"/>
    <col min="27" max="27" width="11.5703125" style="336" bestFit="1" customWidth="1"/>
    <col min="28" max="29" width="7.85546875" style="336" hidden="1" customWidth="1"/>
    <col min="30" max="30" width="11" style="336" hidden="1" customWidth="1"/>
    <col min="31" max="31" width="1.28515625" style="336" customWidth="1"/>
    <col min="32" max="32" width="12.42578125" style="336" bestFit="1" customWidth="1"/>
    <col min="33" max="33" width="10.5703125" style="336" customWidth="1"/>
    <col min="34" max="36" width="7.42578125" style="336" customWidth="1"/>
    <col min="37" max="37" width="7.85546875" style="336" bestFit="1" customWidth="1"/>
    <col min="38" max="38" width="9.140625" style="336" bestFit="1" customWidth="1"/>
    <col min="39" max="39" width="11" style="336" bestFit="1" customWidth="1"/>
    <col min="40" max="41" width="7.85546875" style="336" hidden="1" customWidth="1"/>
    <col min="42" max="42" width="11" style="336" hidden="1" customWidth="1"/>
    <col min="43" max="43" width="1.28515625" style="336" customWidth="1"/>
    <col min="44" max="44" width="12.42578125" style="336" customWidth="1"/>
    <col min="45" max="45" width="9.85546875" style="336" customWidth="1"/>
    <col min="46" max="48" width="7.42578125" style="336" customWidth="1"/>
    <col min="49" max="49" width="7.85546875" style="336" customWidth="1"/>
    <col min="50" max="51" width="9.140625" style="336" customWidth="1"/>
    <col min="52" max="53" width="7.85546875" style="336" hidden="1" customWidth="1"/>
    <col min="54" max="54" width="11" style="336" hidden="1" customWidth="1"/>
    <col min="55" max="55" width="1.28515625" style="336" customWidth="1"/>
    <col min="56" max="56" width="12.42578125" style="336" customWidth="1"/>
    <col min="57" max="57" width="9.5703125" style="336" customWidth="1"/>
    <col min="58" max="60" width="7.42578125" style="336" customWidth="1"/>
    <col min="61" max="61" width="7.85546875" style="336" customWidth="1"/>
    <col min="62" max="63" width="9.140625" style="336" customWidth="1"/>
    <col min="64" max="65" width="7.85546875" style="336" hidden="1" customWidth="1"/>
    <col min="66" max="66" width="11" style="336" hidden="1" customWidth="1"/>
    <col min="67" max="67" width="1.28515625" style="336" customWidth="1"/>
    <col min="68" max="68" width="8.28515625" style="336" bestFit="1" customWidth="1"/>
    <col min="69" max="69" width="8.7109375" style="336" customWidth="1"/>
    <col min="70" max="70" width="8.28515625" style="336" bestFit="1" customWidth="1"/>
    <col min="71" max="71" width="12.5703125" style="336" customWidth="1"/>
    <col min="72" max="122" width="0" style="336" hidden="1" customWidth="1"/>
    <col min="123" max="16384" width="12.5703125" style="336" hidden="1"/>
  </cols>
  <sheetData>
    <row r="1" spans="1:71" ht="12.75" thickBot="1" x14ac:dyDescent="0.25">
      <c r="A1" s="788"/>
      <c r="B1" s="788"/>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c r="AV1" s="369"/>
      <c r="AW1" s="369"/>
      <c r="AX1" s="369"/>
      <c r="AY1" s="369"/>
      <c r="AZ1" s="369"/>
      <c r="BA1" s="369"/>
      <c r="BB1" s="369"/>
      <c r="BC1" s="369"/>
      <c r="BD1" s="369"/>
      <c r="BE1" s="369"/>
      <c r="BF1" s="369"/>
      <c r="BG1" s="369"/>
      <c r="BH1" s="369"/>
      <c r="BI1" s="369"/>
      <c r="BJ1" s="369"/>
      <c r="BK1" s="369"/>
      <c r="BL1" s="369"/>
      <c r="BM1" s="369"/>
      <c r="BN1" s="369"/>
      <c r="BO1" s="369"/>
      <c r="BP1" s="369"/>
      <c r="BQ1" s="369"/>
      <c r="BR1" s="369"/>
      <c r="BS1" s="788"/>
    </row>
    <row r="2" spans="1:71" x14ac:dyDescent="0.2">
      <c r="A2" s="788"/>
      <c r="B2" s="789" t="s">
        <v>124</v>
      </c>
      <c r="C2" s="1461" t="str">
        <f>T('Proposal Development Checklist'!C6)</f>
        <v/>
      </c>
      <c r="D2" s="1462"/>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788"/>
    </row>
    <row r="3" spans="1:71" x14ac:dyDescent="0.2">
      <c r="A3" s="788"/>
      <c r="B3" s="790" t="s">
        <v>125</v>
      </c>
      <c r="C3" s="1463" t="str">
        <f>T('Proposal Development Checklist'!C9)</f>
        <v/>
      </c>
      <c r="D3" s="1464"/>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69"/>
      <c r="AN3" s="369"/>
      <c r="AO3" s="369"/>
      <c r="AP3" s="369"/>
      <c r="AQ3" s="369"/>
      <c r="AR3" s="369"/>
      <c r="AS3" s="369"/>
      <c r="AT3" s="369"/>
      <c r="AU3" s="369"/>
      <c r="AV3" s="369"/>
      <c r="AW3" s="369"/>
      <c r="AX3" s="369"/>
      <c r="AY3" s="369"/>
      <c r="AZ3" s="369"/>
      <c r="BA3" s="369"/>
      <c r="BB3" s="369"/>
      <c r="BC3" s="369"/>
      <c r="BD3" s="369"/>
      <c r="BE3" s="369"/>
      <c r="BF3" s="369"/>
      <c r="BG3" s="369"/>
      <c r="BH3" s="369"/>
      <c r="BI3" s="369"/>
      <c r="BJ3" s="369"/>
      <c r="BK3" s="369"/>
      <c r="BL3" s="369"/>
      <c r="BM3" s="369"/>
      <c r="BN3" s="369"/>
      <c r="BO3" s="369"/>
      <c r="BP3" s="369"/>
      <c r="BQ3" s="369"/>
      <c r="BR3" s="369"/>
      <c r="BS3" s="788"/>
    </row>
    <row r="4" spans="1:71" x14ac:dyDescent="0.2">
      <c r="A4" s="788"/>
      <c r="B4" s="790" t="s">
        <v>126</v>
      </c>
      <c r="C4" s="1465" t="str">
        <f>IF('Proposal Development Checklist'!B18="","-",'Proposal Development Checklist'!B18)</f>
        <v>-</v>
      </c>
      <c r="D4" s="1466"/>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c r="BF4" s="369"/>
      <c r="BG4" s="369"/>
      <c r="BH4" s="369"/>
      <c r="BI4" s="369"/>
      <c r="BJ4" s="369"/>
      <c r="BK4" s="369"/>
      <c r="BL4" s="369"/>
      <c r="BM4" s="369"/>
      <c r="BN4" s="369"/>
      <c r="BO4" s="369"/>
      <c r="BP4" s="369"/>
      <c r="BQ4" s="369"/>
      <c r="BR4" s="369"/>
      <c r="BS4" s="788"/>
    </row>
    <row r="5" spans="1:71" x14ac:dyDescent="0.2">
      <c r="A5" s="788"/>
      <c r="B5" s="790" t="s">
        <v>127</v>
      </c>
      <c r="C5" s="1465" t="str">
        <f>IF('Proposal Development Checklist'!D18="","",'Proposal Development Checklist'!D18)</f>
        <v/>
      </c>
      <c r="D5" s="1466"/>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c r="BF5" s="369"/>
      <c r="BG5" s="369"/>
      <c r="BH5" s="369"/>
      <c r="BI5" s="369"/>
      <c r="BJ5" s="369"/>
      <c r="BK5" s="369"/>
      <c r="BL5" s="369"/>
      <c r="BM5" s="369"/>
      <c r="BN5" s="369"/>
      <c r="BO5" s="369"/>
      <c r="BP5" s="369"/>
      <c r="BQ5" s="369"/>
      <c r="BR5" s="369"/>
      <c r="BS5" s="788"/>
    </row>
    <row r="6" spans="1:71" x14ac:dyDescent="0.2">
      <c r="A6" s="788"/>
      <c r="B6" s="790" t="s">
        <v>128</v>
      </c>
      <c r="C6" s="1463">
        <f>'Budget Summary'!D4</f>
        <v>0</v>
      </c>
      <c r="D6" s="1464"/>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c r="AX6" s="369"/>
      <c r="AY6" s="369"/>
      <c r="AZ6" s="369"/>
      <c r="BA6" s="369"/>
      <c r="BB6" s="369"/>
      <c r="BC6" s="369"/>
      <c r="BD6" s="369"/>
      <c r="BE6" s="369"/>
      <c r="BF6" s="369"/>
      <c r="BG6" s="369"/>
      <c r="BH6" s="369"/>
      <c r="BI6" s="369"/>
      <c r="BJ6" s="369"/>
      <c r="BK6" s="369"/>
      <c r="BL6" s="369"/>
      <c r="BM6" s="369"/>
      <c r="BN6" s="369"/>
      <c r="BO6" s="369"/>
      <c r="BP6" s="369"/>
      <c r="BQ6" s="369"/>
      <c r="BR6" s="369"/>
      <c r="BS6" s="788"/>
    </row>
    <row r="7" spans="1:71" ht="12.75" customHeight="1" thickBot="1" x14ac:dyDescent="0.25">
      <c r="A7" s="788"/>
      <c r="B7" s="791" t="s">
        <v>129</v>
      </c>
      <c r="C7" s="1467"/>
      <c r="D7" s="1468"/>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369"/>
      <c r="AS7" s="369"/>
      <c r="AT7" s="369"/>
      <c r="AU7" s="369"/>
      <c r="AV7" s="369"/>
      <c r="AW7" s="369"/>
      <c r="AX7" s="369"/>
      <c r="AY7" s="369"/>
      <c r="AZ7" s="369"/>
      <c r="BA7" s="369"/>
      <c r="BB7" s="369"/>
      <c r="BC7" s="369"/>
      <c r="BD7" s="369"/>
      <c r="BE7" s="369"/>
      <c r="BF7" s="369"/>
      <c r="BG7" s="369"/>
      <c r="BH7" s="369"/>
      <c r="BI7" s="369"/>
      <c r="BJ7" s="369"/>
      <c r="BK7" s="369"/>
      <c r="BL7" s="369"/>
      <c r="BM7" s="369"/>
      <c r="BN7" s="369"/>
      <c r="BO7" s="369"/>
      <c r="BP7" s="369"/>
      <c r="BQ7" s="369"/>
      <c r="BR7" s="369"/>
      <c r="BS7" s="788"/>
    </row>
    <row r="8" spans="1:71" ht="12.75" thickBot="1" x14ac:dyDescent="0.25">
      <c r="A8" s="788"/>
      <c r="B8" s="788"/>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c r="AJ8" s="369"/>
      <c r="AK8" s="369"/>
      <c r="AL8" s="369"/>
      <c r="AM8" s="369"/>
      <c r="AN8" s="369"/>
      <c r="AO8" s="369"/>
      <c r="AP8" s="369"/>
      <c r="AQ8" s="369"/>
      <c r="AR8" s="369"/>
      <c r="AS8" s="369"/>
      <c r="AT8" s="369"/>
      <c r="AU8" s="369"/>
      <c r="AV8" s="369"/>
      <c r="AW8" s="369"/>
      <c r="AX8" s="369"/>
      <c r="AY8" s="369"/>
      <c r="AZ8" s="369"/>
      <c r="BA8" s="369"/>
      <c r="BB8" s="369"/>
      <c r="BC8" s="369"/>
      <c r="BD8" s="369"/>
      <c r="BE8" s="369"/>
      <c r="BF8" s="369"/>
      <c r="BG8" s="369"/>
      <c r="BH8" s="369"/>
      <c r="BI8" s="369"/>
      <c r="BJ8" s="369"/>
      <c r="BK8" s="369"/>
      <c r="BL8" s="369"/>
      <c r="BM8" s="369"/>
      <c r="BN8" s="369"/>
      <c r="BO8" s="369"/>
      <c r="BP8" s="369"/>
      <c r="BQ8" s="369"/>
      <c r="BR8" s="369"/>
      <c r="BS8" s="788"/>
    </row>
    <row r="9" spans="1:71" ht="12.75" customHeight="1" thickBot="1" x14ac:dyDescent="0.25">
      <c r="B9" s="439"/>
      <c r="C9" s="439"/>
      <c r="D9" s="439"/>
      <c r="E9" s="439"/>
      <c r="F9" s="439"/>
      <c r="G9" s="439"/>
      <c r="H9" s="439"/>
      <c r="I9" s="439"/>
      <c r="J9" s="439"/>
      <c r="K9" s="440"/>
      <c r="L9" s="1234" t="s">
        <v>130</v>
      </c>
      <c r="M9" s="1235"/>
      <c r="N9" s="1235"/>
      <c r="O9" s="1235"/>
      <c r="P9" s="1061" t="s">
        <v>131</v>
      </c>
      <c r="Q9" s="1062"/>
      <c r="R9" s="1063"/>
      <c r="S9" s="441"/>
      <c r="T9" s="439"/>
      <c r="U9" s="439"/>
      <c r="V9" s="442"/>
      <c r="W9" s="1234" t="s">
        <v>132</v>
      </c>
      <c r="X9" s="1235"/>
      <c r="Y9" s="1235"/>
      <c r="Z9" s="1244"/>
      <c r="AA9" s="442"/>
      <c r="AB9" s="1061" t="s">
        <v>133</v>
      </c>
      <c r="AC9" s="1062"/>
      <c r="AD9" s="1063"/>
      <c r="AE9" s="441"/>
      <c r="AF9" s="439"/>
      <c r="AG9" s="439"/>
      <c r="AH9" s="442"/>
      <c r="AI9" s="1234" t="s">
        <v>134</v>
      </c>
      <c r="AJ9" s="1235"/>
      <c r="AK9" s="1235"/>
      <c r="AL9" s="1244"/>
      <c r="AM9" s="442"/>
      <c r="AN9" s="1061" t="s">
        <v>135</v>
      </c>
      <c r="AO9" s="1062"/>
      <c r="AP9" s="1063"/>
      <c r="AQ9" s="441"/>
      <c r="AR9" s="439"/>
      <c r="AS9" s="439"/>
      <c r="AT9" s="442"/>
      <c r="AU9" s="1234" t="s">
        <v>136</v>
      </c>
      <c r="AV9" s="1235"/>
      <c r="AW9" s="1235"/>
      <c r="AX9" s="1244"/>
      <c r="AY9" s="442"/>
      <c r="AZ9" s="1061" t="s">
        <v>137</v>
      </c>
      <c r="BA9" s="1062"/>
      <c r="BB9" s="1063"/>
      <c r="BC9" s="441"/>
      <c r="BD9" s="439"/>
      <c r="BE9" s="439"/>
      <c r="BF9" s="442"/>
      <c r="BG9" s="1234" t="s">
        <v>138</v>
      </c>
      <c r="BH9" s="1235"/>
      <c r="BI9" s="1235"/>
      <c r="BJ9" s="1244"/>
      <c r="BK9" s="442"/>
      <c r="BL9" s="1061" t="s">
        <v>139</v>
      </c>
      <c r="BM9" s="1062"/>
      <c r="BN9" s="1063"/>
      <c r="BO9" s="441"/>
      <c r="BP9" s="1234" t="s">
        <v>140</v>
      </c>
      <c r="BQ9" s="1235"/>
      <c r="BR9" s="1236"/>
      <c r="BS9" s="788"/>
    </row>
    <row r="10" spans="1:71" s="369" customFormat="1" ht="12.75" customHeight="1" x14ac:dyDescent="0.2">
      <c r="A10" s="788"/>
      <c r="B10" s="793"/>
      <c r="C10" s="444"/>
      <c r="D10" s="444"/>
      <c r="E10" s="444"/>
      <c r="F10" s="444"/>
      <c r="G10" s="444"/>
      <c r="H10" s="444"/>
      <c r="I10" s="444"/>
      <c r="J10" s="444"/>
      <c r="K10" s="445"/>
      <c r="L10" s="306"/>
      <c r="M10" s="444"/>
      <c r="N10" s="444"/>
      <c r="O10" s="444"/>
      <c r="P10" s="444"/>
      <c r="Q10" s="444"/>
      <c r="R10" s="444"/>
      <c r="S10" s="446"/>
      <c r="T10" s="444"/>
      <c r="U10" s="444"/>
      <c r="V10" s="444"/>
      <c r="W10" s="306"/>
      <c r="X10" s="444"/>
      <c r="Y10" s="444"/>
      <c r="Z10" s="444"/>
      <c r="AA10" s="444"/>
      <c r="AB10" s="444"/>
      <c r="AC10" s="444"/>
      <c r="AD10" s="444"/>
      <c r="AE10" s="446"/>
      <c r="AF10" s="444"/>
      <c r="AG10" s="444"/>
      <c r="AH10" s="444"/>
      <c r="AI10" s="306"/>
      <c r="AJ10" s="444"/>
      <c r="AK10" s="444"/>
      <c r="AL10" s="444"/>
      <c r="AM10" s="444"/>
      <c r="AN10" s="444"/>
      <c r="AO10" s="444"/>
      <c r="AP10" s="444"/>
      <c r="AQ10" s="446"/>
      <c r="AR10" s="444"/>
      <c r="AS10" s="444"/>
      <c r="AT10" s="444"/>
      <c r="AU10" s="306"/>
      <c r="AV10" s="444"/>
      <c r="AW10" s="444"/>
      <c r="AX10" s="444"/>
      <c r="AY10" s="444"/>
      <c r="AZ10" s="444"/>
      <c r="BA10" s="444"/>
      <c r="BB10" s="444"/>
      <c r="BC10" s="446"/>
      <c r="BD10" s="444"/>
      <c r="BE10" s="444"/>
      <c r="BF10" s="444"/>
      <c r="BG10" s="306"/>
      <c r="BH10" s="444"/>
      <c r="BI10" s="444"/>
      <c r="BJ10" s="444"/>
      <c r="BK10" s="444"/>
      <c r="BL10" s="444"/>
      <c r="BM10" s="444"/>
      <c r="BN10" s="444"/>
      <c r="BO10" s="446"/>
      <c r="BP10" s="306"/>
      <c r="BQ10" s="444"/>
      <c r="BR10" s="444"/>
      <c r="BS10" s="788"/>
    </row>
    <row r="11" spans="1:71" ht="15.75" customHeight="1" thickBot="1" x14ac:dyDescent="0.25">
      <c r="A11" s="788"/>
      <c r="B11" s="1237" t="s">
        <v>141</v>
      </c>
      <c r="C11" s="1237"/>
      <c r="D11" s="1237"/>
      <c r="E11" s="1237"/>
      <c r="F11" s="1237"/>
      <c r="G11" s="1237"/>
      <c r="H11" s="1237"/>
      <c r="I11" s="1237"/>
      <c r="J11" s="1237"/>
      <c r="K11" s="1237"/>
      <c r="L11" s="1237"/>
      <c r="M11" s="1237"/>
      <c r="N11" s="1237"/>
      <c r="O11" s="1237"/>
      <c r="P11" s="1237"/>
      <c r="Q11" s="1237"/>
      <c r="R11" s="1237"/>
      <c r="S11" s="1237"/>
      <c r="T11" s="1237"/>
      <c r="U11" s="1237"/>
      <c r="V11" s="1237"/>
      <c r="W11" s="1237"/>
      <c r="X11" s="1237"/>
      <c r="Y11" s="1237"/>
      <c r="Z11" s="1237"/>
      <c r="AA11" s="1237"/>
      <c r="AB11" s="1237"/>
      <c r="AC11" s="1237"/>
      <c r="AD11" s="1237"/>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 r="BO11" s="1237"/>
      <c r="BP11" s="1237"/>
      <c r="BQ11" s="1237"/>
      <c r="BR11" s="1237"/>
      <c r="BS11" s="788"/>
    </row>
    <row r="12" spans="1:71" s="369" customFormat="1" ht="6" customHeight="1" thickBot="1" x14ac:dyDescent="0.25">
      <c r="A12" s="788"/>
      <c r="B12" s="794"/>
      <c r="C12" s="304"/>
      <c r="D12" s="304"/>
      <c r="E12" s="304"/>
      <c r="F12" s="304"/>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788"/>
    </row>
    <row r="13" spans="1:71" ht="27.75" customHeight="1" outlineLevel="1" x14ac:dyDescent="0.2">
      <c r="A13" s="788"/>
      <c r="B13" s="1457" t="s">
        <v>142</v>
      </c>
      <c r="C13" s="1238" t="s">
        <v>143</v>
      </c>
      <c r="D13" s="1239"/>
      <c r="E13" s="1384" t="s">
        <v>144</v>
      </c>
      <c r="F13" s="1396" t="s">
        <v>145</v>
      </c>
      <c r="G13" s="1384" t="s">
        <v>146</v>
      </c>
      <c r="H13" s="1391" t="s">
        <v>147</v>
      </c>
      <c r="I13" s="1392"/>
      <c r="J13" s="572" t="s">
        <v>148</v>
      </c>
      <c r="K13" s="572" t="s">
        <v>149</v>
      </c>
      <c r="L13" s="572" t="s">
        <v>150</v>
      </c>
      <c r="M13" s="573" t="s">
        <v>151</v>
      </c>
      <c r="N13" s="574" t="s">
        <v>152</v>
      </c>
      <c r="O13" s="944" t="s">
        <v>153</v>
      </c>
      <c r="P13" s="957" t="s">
        <v>151</v>
      </c>
      <c r="Q13" s="947" t="s">
        <v>152</v>
      </c>
      <c r="R13" s="958" t="s">
        <v>153</v>
      </c>
      <c r="S13" s="321"/>
      <c r="T13" s="1126"/>
      <c r="U13" s="1126"/>
      <c r="V13" s="796" t="s">
        <v>148</v>
      </c>
      <c r="W13" s="572" t="s">
        <v>149</v>
      </c>
      <c r="X13" s="572" t="s">
        <v>150</v>
      </c>
      <c r="Y13" s="573" t="s">
        <v>151</v>
      </c>
      <c r="Z13" s="574" t="s">
        <v>152</v>
      </c>
      <c r="AA13" s="574" t="s">
        <v>153</v>
      </c>
      <c r="AB13" s="957" t="s">
        <v>151</v>
      </c>
      <c r="AC13" s="947" t="s">
        <v>152</v>
      </c>
      <c r="AD13" s="958" t="s">
        <v>153</v>
      </c>
      <c r="AE13" s="321"/>
      <c r="AF13" s="1126"/>
      <c r="AG13" s="1126"/>
      <c r="AH13" s="796" t="s">
        <v>148</v>
      </c>
      <c r="AI13" s="572" t="s">
        <v>149</v>
      </c>
      <c r="AJ13" s="572" t="s">
        <v>150</v>
      </c>
      <c r="AK13" s="573" t="s">
        <v>151</v>
      </c>
      <c r="AL13" s="574" t="s">
        <v>152</v>
      </c>
      <c r="AM13" s="574" t="s">
        <v>153</v>
      </c>
      <c r="AN13" s="957" t="s">
        <v>151</v>
      </c>
      <c r="AO13" s="947" t="s">
        <v>152</v>
      </c>
      <c r="AP13" s="958" t="s">
        <v>153</v>
      </c>
      <c r="AQ13" s="321"/>
      <c r="AR13" s="1126"/>
      <c r="AS13" s="1126"/>
      <c r="AT13" s="796" t="s">
        <v>148</v>
      </c>
      <c r="AU13" s="572" t="s">
        <v>149</v>
      </c>
      <c r="AV13" s="572" t="s">
        <v>150</v>
      </c>
      <c r="AW13" s="573" t="s">
        <v>151</v>
      </c>
      <c r="AX13" s="574" t="s">
        <v>152</v>
      </c>
      <c r="AY13" s="574" t="s">
        <v>153</v>
      </c>
      <c r="AZ13" s="957" t="s">
        <v>151</v>
      </c>
      <c r="BA13" s="947" t="s">
        <v>152</v>
      </c>
      <c r="BB13" s="958" t="s">
        <v>153</v>
      </c>
      <c r="BC13" s="320"/>
      <c r="BD13" s="1400"/>
      <c r="BE13" s="1126"/>
      <c r="BF13" s="796" t="s">
        <v>148</v>
      </c>
      <c r="BG13" s="572" t="s">
        <v>149</v>
      </c>
      <c r="BH13" s="572" t="s">
        <v>150</v>
      </c>
      <c r="BI13" s="573" t="s">
        <v>151</v>
      </c>
      <c r="BJ13" s="574" t="s">
        <v>152</v>
      </c>
      <c r="BK13" s="574" t="s">
        <v>153</v>
      </c>
      <c r="BL13" s="957" t="s">
        <v>151</v>
      </c>
      <c r="BM13" s="947" t="s">
        <v>152</v>
      </c>
      <c r="BN13" s="958" t="s">
        <v>153</v>
      </c>
      <c r="BO13" s="320"/>
      <c r="BP13" s="575" t="s">
        <v>151</v>
      </c>
      <c r="BQ13" s="576" t="s">
        <v>152</v>
      </c>
      <c r="BR13" s="577" t="s">
        <v>108</v>
      </c>
      <c r="BS13" s="788"/>
    </row>
    <row r="14" spans="1:71" ht="27.75" customHeight="1" outlineLevel="1" x14ac:dyDescent="0.2">
      <c r="A14" s="788"/>
      <c r="B14" s="1458"/>
      <c r="C14" s="1240"/>
      <c r="D14" s="1241"/>
      <c r="E14" s="1395"/>
      <c r="F14" s="1395"/>
      <c r="G14" s="1385"/>
      <c r="H14" s="1393"/>
      <c r="I14" s="1394"/>
      <c r="J14" s="322" t="s">
        <v>154</v>
      </c>
      <c r="K14" s="322" t="s">
        <v>155</v>
      </c>
      <c r="L14" s="323" t="s">
        <v>154</v>
      </c>
      <c r="M14" s="324" t="s">
        <v>156</v>
      </c>
      <c r="N14" s="324" t="s">
        <v>108</v>
      </c>
      <c r="O14" s="954" t="s">
        <v>108</v>
      </c>
      <c r="P14" s="959" t="s">
        <v>156</v>
      </c>
      <c r="Q14" s="948" t="s">
        <v>108</v>
      </c>
      <c r="R14" s="960" t="s">
        <v>108</v>
      </c>
      <c r="S14" s="363"/>
      <c r="T14" s="1127" t="s">
        <v>147</v>
      </c>
      <c r="U14" s="1127"/>
      <c r="V14" s="322" t="s">
        <v>154</v>
      </c>
      <c r="W14" s="323" t="s">
        <v>155</v>
      </c>
      <c r="X14" s="323" t="s">
        <v>154</v>
      </c>
      <c r="Y14" s="324" t="s">
        <v>156</v>
      </c>
      <c r="Z14" s="324" t="s">
        <v>108</v>
      </c>
      <c r="AA14" s="324" t="s">
        <v>108</v>
      </c>
      <c r="AB14" s="959" t="s">
        <v>156</v>
      </c>
      <c r="AC14" s="948" t="s">
        <v>108</v>
      </c>
      <c r="AD14" s="960" t="s">
        <v>108</v>
      </c>
      <c r="AE14" s="363"/>
      <c r="AF14" s="1127" t="s">
        <v>147</v>
      </c>
      <c r="AG14" s="1398"/>
      <c r="AH14" s="322" t="s">
        <v>154</v>
      </c>
      <c r="AI14" s="323" t="s">
        <v>155</v>
      </c>
      <c r="AJ14" s="323" t="s">
        <v>154</v>
      </c>
      <c r="AK14" s="324" t="s">
        <v>156</v>
      </c>
      <c r="AL14" s="324" t="s">
        <v>108</v>
      </c>
      <c r="AM14" s="324" t="s">
        <v>108</v>
      </c>
      <c r="AN14" s="959" t="s">
        <v>156</v>
      </c>
      <c r="AO14" s="948" t="s">
        <v>108</v>
      </c>
      <c r="AP14" s="960" t="s">
        <v>108</v>
      </c>
      <c r="AQ14" s="363"/>
      <c r="AR14" s="1127" t="s">
        <v>147</v>
      </c>
      <c r="AS14" s="1127"/>
      <c r="AT14" s="322" t="s">
        <v>154</v>
      </c>
      <c r="AU14" s="323" t="s">
        <v>155</v>
      </c>
      <c r="AV14" s="323" t="s">
        <v>154</v>
      </c>
      <c r="AW14" s="324" t="s">
        <v>156</v>
      </c>
      <c r="AX14" s="324" t="s">
        <v>108</v>
      </c>
      <c r="AY14" s="324" t="s">
        <v>108</v>
      </c>
      <c r="AZ14" s="959" t="s">
        <v>156</v>
      </c>
      <c r="BA14" s="948" t="s">
        <v>108</v>
      </c>
      <c r="BB14" s="960" t="s">
        <v>108</v>
      </c>
      <c r="BC14" s="362"/>
      <c r="BD14" s="1401" t="s">
        <v>147</v>
      </c>
      <c r="BE14" s="1127"/>
      <c r="BF14" s="322" t="s">
        <v>154</v>
      </c>
      <c r="BG14" s="323" t="s">
        <v>155</v>
      </c>
      <c r="BH14" s="323" t="s">
        <v>154</v>
      </c>
      <c r="BI14" s="324" t="s">
        <v>156</v>
      </c>
      <c r="BJ14" s="324" t="s">
        <v>108</v>
      </c>
      <c r="BK14" s="324" t="s">
        <v>108</v>
      </c>
      <c r="BL14" s="959" t="s">
        <v>156</v>
      </c>
      <c r="BM14" s="948" t="s">
        <v>108</v>
      </c>
      <c r="BN14" s="960" t="s">
        <v>108</v>
      </c>
      <c r="BO14" s="362"/>
      <c r="BP14" s="325" t="s">
        <v>108</v>
      </c>
      <c r="BQ14" s="325" t="s">
        <v>108</v>
      </c>
      <c r="BR14" s="578" t="s">
        <v>151</v>
      </c>
      <c r="BS14" s="788"/>
    </row>
    <row r="15" spans="1:71" ht="12.75" customHeight="1" outlineLevel="1" x14ac:dyDescent="0.2">
      <c r="A15" s="788"/>
      <c r="B15" s="773" t="s">
        <v>1056</v>
      </c>
      <c r="C15" s="1245" t="s">
        <v>1057</v>
      </c>
      <c r="D15" s="1246"/>
      <c r="E15" s="295">
        <v>1.03</v>
      </c>
      <c r="F15" s="296">
        <v>9</v>
      </c>
      <c r="G15" s="305" t="s">
        <v>1058</v>
      </c>
      <c r="H15" s="1242">
        <v>74263</v>
      </c>
      <c r="I15" s="1243"/>
      <c r="J15" s="795">
        <f>(K15/F15)</f>
        <v>0.24828355360055721</v>
      </c>
      <c r="K15" s="308">
        <v>2.2345519824050148</v>
      </c>
      <c r="L15" s="308">
        <v>0</v>
      </c>
      <c r="M15" s="326">
        <f>ROUNDUP(((H15/F15)*K15)+((H15/F15)*L15),0)</f>
        <v>18439</v>
      </c>
      <c r="N15" s="327" cm="1">
        <f t="array" ref="N15">ROUND(
    _xlfn.IFS(
        ISBLANK(F15), 0,
        OR(G15="ORP", H15=0),
            (((H15/F15)*K15)*Constants!$N$14) +
            (Constants!$N$15*(K15/F15)) +
            ((H15/F15)*L15*Constants!$N$14),
        OR(G15="TSERS", H15=0),
            (((H15/F15)*K15)*Constants!$N$7) +
            (Constants!$N$8*(K15/F15)) +
            ((H15/F15)*L15*Constants!$N$7),
        OR(G15="Law Enforcement", H15=0),
            (((H15/F15)*K15)*Constants!$N$28) +
            (Constants!$N$29*(K15/F15)) +
            ((H15/F15)*L15*Constants!$N$28)
    ),
0)</f>
        <v>6501</v>
      </c>
      <c r="O15" s="955">
        <f t="shared" ref="O15:O30" si="0">SUM(M15:N15)</f>
        <v>24940</v>
      </c>
      <c r="P15" s="1002">
        <f>'Cost Share'!O15</f>
        <v>0</v>
      </c>
      <c r="Q15" s="1003">
        <f>'Cost Share'!P15</f>
        <v>0</v>
      </c>
      <c r="R15" s="990">
        <f t="shared" ref="R15:R30" si="1">SUM(P15:Q15)</f>
        <v>0</v>
      </c>
      <c r="S15" s="363"/>
      <c r="T15" s="1128">
        <f t="shared" ref="T15:T30" si="2">ROUNDUP((H15*E15),0)</f>
        <v>76491</v>
      </c>
      <c r="U15" s="1128"/>
      <c r="V15" s="797">
        <f t="shared" ref="V15:V30" si="3">(W15/F15)</f>
        <v>0</v>
      </c>
      <c r="W15" s="308">
        <v>0</v>
      </c>
      <c r="X15" s="308">
        <v>0</v>
      </c>
      <c r="Y15" s="326">
        <f t="shared" ref="Y15:Y30" si="4">ROUNDUP(((T15/F15)*W15)+((T15/F15)*X15),0)</f>
        <v>0</v>
      </c>
      <c r="Z15" s="327" cm="1">
        <f t="array" ref="Z15">ROUNDUP(
_xlfn.IFS(
ISBLANK(F15),0,
OR(G15="ORP",T15=0),
(((T15/F15)*W15)*Constants!$N$14)+
(Constants!$N$15*(W15/F15))+
((T15/F15)*X15*Constants!$N$14),
OR(G15="TSERS",T15=0),
(((T15/F15)*W15)*Constants!$N$7)+
(Constants!$N$8*(W15/F15))+
((T15/F15)*X15*Constants!$N$7),
OR(G15="Law Enforcement",T15=0),
(((T15/F15)*W15)*Constants!$N$28)+
(Constants!$N$29*(W15/F15))+
((T15/F15)*X15*Constants!$N$28)
),
0)</f>
        <v>0</v>
      </c>
      <c r="AA15" s="327">
        <f t="shared" ref="AA15:AA30" si="5">SUM(Y15:Z15)</f>
        <v>0</v>
      </c>
      <c r="AB15" s="988">
        <f>'Cost Share'!X15</f>
        <v>0</v>
      </c>
      <c r="AC15" s="989">
        <f>'Cost Share'!Y15</f>
        <v>0</v>
      </c>
      <c r="AD15" s="990">
        <f t="shared" ref="AD15:AD30" si="6">SUM(AB15:AC15)</f>
        <v>0</v>
      </c>
      <c r="AE15" s="363"/>
      <c r="AF15" s="1128">
        <f t="shared" ref="AF15:AF30" si="7">ROUNDUP((T15*E15),0)</f>
        <v>78786</v>
      </c>
      <c r="AG15" s="1129"/>
      <c r="AH15" s="801">
        <f t="shared" ref="AH15:AH30" si="8">(AI15/F15)</f>
        <v>0</v>
      </c>
      <c r="AI15" s="299">
        <v>0</v>
      </c>
      <c r="AJ15" s="299">
        <v>0</v>
      </c>
      <c r="AK15" s="326">
        <f t="shared" ref="AK15:AK30" si="9">ROUNDUP(((AF15/F15)*AI15)+((AF15/F15)*AJ15),0)</f>
        <v>0</v>
      </c>
      <c r="AL15" s="327" cm="1">
        <f t="array" ref="AL15">ROUNDUP(
_xlfn.IFS(
ISBLANK(F15),0,
OR(G15="ORP",AF15=0),
(((AF15/F15)*AI15)*Constants!$N$14)+
(Constants!$N$15*(AI15/F15))+
((AF15/F15)*AJ15*Constants!$N$14),
OR(G15="TSERS",AF15=0),
(((AF15/F15)*AI15)*Constants!$N$7)+
(Constants!$N$8*(AI15/F15))+
((AF15/F15)*AJ15*Constants!$N$7),
OR(G15="Law Enforcement",AF15=0),
(((AF15/F15)*AI15)*Constants!$N$28)+
(Constants!$N$29*(AI15/F15))+
((AF15/F15)*AJ15*Constants!$N$28)
),
0)</f>
        <v>0</v>
      </c>
      <c r="AM15" s="327">
        <f t="shared" ref="AM15:AM30" si="10">SUM(AK15:AL15)</f>
        <v>0</v>
      </c>
      <c r="AN15" s="997">
        <f>'Cost Share'!AG15</f>
        <v>0</v>
      </c>
      <c r="AO15" s="989">
        <f>'Cost Share'!AH15</f>
        <v>0</v>
      </c>
      <c r="AP15" s="990">
        <f t="shared" ref="AP15:AP30" si="11">SUM(AN15:AO15)</f>
        <v>0</v>
      </c>
      <c r="AQ15" s="363"/>
      <c r="AR15" s="1128">
        <f t="shared" ref="AR15:AR30" si="12">ROUNDUP((AF15*E15),0)</f>
        <v>81150</v>
      </c>
      <c r="AS15" s="1129"/>
      <c r="AT15" s="801">
        <f t="shared" ref="AT15:AT30" si="13">(AU15/F15)</f>
        <v>0</v>
      </c>
      <c r="AU15" s="297">
        <v>0</v>
      </c>
      <c r="AV15" s="297">
        <v>0</v>
      </c>
      <c r="AW15" s="326">
        <f t="shared" ref="AW15:AW30" si="14">ROUNDUP(((AR15/F15)*AU15)+((AR15/F15)*AV15),0)</f>
        <v>0</v>
      </c>
      <c r="AX15" s="327" cm="1">
        <f t="array" ref="AX15">ROUNDUP(
_xlfn.IFS(
ISBLANK(F15),0,
OR(G15="ORP",AR15=0),
(((AR15/F15)*AU15)*Constants!$N$14)+
(Constants!$N$15*(AU15/F15))+
((AR15/F15)*AV15*Constants!$N$14),
OR(G15="TSERS",AR15=0),
(((AR15/F15)*AU15)*Constants!$N$7)+
(Constants!$N$8*(AU15/F15))+
((AR15/F15)*AV15*Constants!$N$7),
OR(G15="Law Enforcement",AR15=0),
(((AR15/F15)*AU15)*Constants!$N$28)+
(Constants!$N$29*(AU15/F15))+
((AR15/F15)*AV15*Constants!$N$28)
),
0)</f>
        <v>0</v>
      </c>
      <c r="AY15" s="327">
        <f t="shared" ref="AY15:AY30" si="15">SUM(AW15:AX15)</f>
        <v>0</v>
      </c>
      <c r="AZ15" s="997">
        <f>'Cost Share'!AP15</f>
        <v>0</v>
      </c>
      <c r="BA15" s="989">
        <f>'Cost Share'!AQ15</f>
        <v>0</v>
      </c>
      <c r="BB15" s="990">
        <f t="shared" ref="BB15:BB30" si="16">SUM(AZ15:BA15)</f>
        <v>0</v>
      </c>
      <c r="BC15" s="362"/>
      <c r="BD15" s="1402">
        <f t="shared" ref="BD15:BD30" si="17">ROUNDUP((AR15*E15),0)</f>
        <v>83585</v>
      </c>
      <c r="BE15" s="1129"/>
      <c r="BF15" s="801">
        <f t="shared" ref="BF15:BF30" si="18">(BG15/F15)</f>
        <v>0</v>
      </c>
      <c r="BG15" s="297">
        <v>0</v>
      </c>
      <c r="BH15" s="297">
        <v>0</v>
      </c>
      <c r="BI15" s="326">
        <f t="shared" ref="BI15:BI30" si="19">ROUNDUP(((BD15/F15)*BG15)+((BD15/F15)*BH15),0)</f>
        <v>0</v>
      </c>
      <c r="BJ15" s="327" cm="1">
        <f t="array" ref="BJ15">ROUNDUP(
_xlfn.IFS(
ISBLANK(F15),0,
OR(G15="ORP",BD15=0),
(((BD15/F15)*BG15)*Constants!$N$14)+
(Constants!$N$15*(BG15/F15))+
((BD15/F15)*BH15*Constants!$N$14),
OR(G15="TSERS",BD15=0),
(((BD15/F15)*BG15)*Constants!$N$7)+
(Constants!$N$8*(BG15/F15))+
((BD15/F15)*BH15*Constants!$N$7),
OR(G15="Law Enforcement",BD15=0),
(((BD15/F15)*BG15)*Constants!$N$28)+
(Constants!$N$29*(BG15/F15))+
((BD15/F15)*BH15*Constants!$N$28)
),
0)</f>
        <v>0</v>
      </c>
      <c r="BK15" s="327">
        <f t="shared" ref="BK15:BK30" si="20">SUM(BI15:BJ15)</f>
        <v>0</v>
      </c>
      <c r="BL15" s="997">
        <f>'Cost Share'!AY15</f>
        <v>0</v>
      </c>
      <c r="BM15" s="989">
        <f>'Cost Share'!AZ15</f>
        <v>0</v>
      </c>
      <c r="BN15" s="990">
        <f t="shared" ref="BN15:BN30" si="21">SUM(BL15:BM15)</f>
        <v>0</v>
      </c>
      <c r="BO15" s="362"/>
      <c r="BP15" s="326">
        <f t="shared" ref="BP15:BP30" si="22">SUM(M15,Y15,AK15,AW15,BI15)</f>
        <v>18439</v>
      </c>
      <c r="BQ15" s="326">
        <f t="shared" ref="BQ15:BQ30" si="23">SUM(N15,Z15,AL15,AX15,BJ15)</f>
        <v>6501</v>
      </c>
      <c r="BR15" s="338">
        <f t="shared" ref="BR15:BR30" si="24">SUM(BP15:BQ15)</f>
        <v>24940</v>
      </c>
      <c r="BS15" s="788"/>
    </row>
    <row r="16" spans="1:71" ht="12.75" customHeight="1" outlineLevel="1" x14ac:dyDescent="0.2">
      <c r="A16" s="788"/>
      <c r="B16" s="773"/>
      <c r="C16" s="1245"/>
      <c r="D16" s="1246"/>
      <c r="E16" s="295">
        <v>1.03</v>
      </c>
      <c r="F16" s="298">
        <v>9</v>
      </c>
      <c r="G16" s="305"/>
      <c r="H16" s="1242">
        <v>0</v>
      </c>
      <c r="I16" s="1243"/>
      <c r="J16" s="795">
        <f t="shared" ref="J16:J30" si="25">(K16/F16)</f>
        <v>0</v>
      </c>
      <c r="K16" s="308">
        <v>0</v>
      </c>
      <c r="L16" s="308">
        <v>0</v>
      </c>
      <c r="M16" s="326">
        <f t="shared" ref="M16:M30" si="26">ROUNDUP(((H16/F16)*K16)+((H16/F16)*L16),0)</f>
        <v>0</v>
      </c>
      <c r="N16" s="327" cm="1">
        <f t="array" ref="N16">ROUND(
    _xlfn.IFS(
        ISBLANK(F16), 0,
        OR(G16="ORP", H16=0),
            (((H16/F16)*K16)*Constants!$N$14) +
            (Constants!$N$15*(K16/F16)) +
            ((H16/F16)*L16*Constants!$N$14),
        OR(G16="TSERS", H16=0),
            (((H16/F16)*K16)*Constants!$N$7) +
            (Constants!$N$8*(K16/F16)) +
            ((H16/F16)*L16*Constants!$N$7),
        OR(G16="Law Enforcement", H16=0),
            (((H16/F16)*K16)*Constants!$N$28) +
            (Constants!$N$29*(K16/F16)) +
            ((H16/F16)*L16*Constants!$N$28)
    ),
0)</f>
        <v>0</v>
      </c>
      <c r="O16" s="956">
        <f t="shared" si="0"/>
        <v>0</v>
      </c>
      <c r="P16" s="994">
        <f>'Cost Share'!O16</f>
        <v>0</v>
      </c>
      <c r="Q16" s="995">
        <f>'Cost Share'!P16</f>
        <v>0</v>
      </c>
      <c r="R16" s="996">
        <f t="shared" si="1"/>
        <v>0</v>
      </c>
      <c r="S16" s="363"/>
      <c r="T16" s="1115">
        <f t="shared" si="2"/>
        <v>0</v>
      </c>
      <c r="U16" s="1115"/>
      <c r="V16" s="798">
        <f t="shared" si="3"/>
        <v>0</v>
      </c>
      <c r="W16" s="308">
        <v>0</v>
      </c>
      <c r="X16" s="308">
        <v>0</v>
      </c>
      <c r="Y16" s="329">
        <f t="shared" si="4"/>
        <v>0</v>
      </c>
      <c r="Z16" s="327" cm="1">
        <f t="array" ref="Z16">ROUNDUP(
_xlfn.IFS(
ISBLANK(F16),0,
OR(G16="ORP",T16=0),
(((T16/F16)*W16)*Constants!$N$14)+
(Constants!$N$15*(W16/F16))+
((T16/F16)*X16*Constants!$N$14),
OR(G16="TSERS",T16=0),
(((T16/F16)*W16)*Constants!$N$7)+
(Constants!$N$8*(W16/F16))+
((T16/F16)*X16*Constants!$N$7),
OR(G16="Law Enforcement",T16=0),
(((T16/F16)*W16)*Constants!$N$28)+
(Constants!$N$29*(W16/F16))+
((T16/F16)*X16*Constants!$N$28)
),
0)</f>
        <v>0</v>
      </c>
      <c r="AA16" s="327">
        <f t="shared" si="5"/>
        <v>0</v>
      </c>
      <c r="AB16" s="994">
        <f>'Cost Share'!X16</f>
        <v>0</v>
      </c>
      <c r="AC16" s="995">
        <f>'Cost Share'!Y16</f>
        <v>0</v>
      </c>
      <c r="AD16" s="996">
        <f t="shared" si="6"/>
        <v>0</v>
      </c>
      <c r="AE16" s="363"/>
      <c r="AF16" s="1115">
        <f t="shared" si="7"/>
        <v>0</v>
      </c>
      <c r="AG16" s="1114"/>
      <c r="AH16" s="802">
        <f t="shared" si="8"/>
        <v>0</v>
      </c>
      <c r="AI16" s="299">
        <v>0</v>
      </c>
      <c r="AJ16" s="299">
        <v>0</v>
      </c>
      <c r="AK16" s="326">
        <f t="shared" si="9"/>
        <v>0</v>
      </c>
      <c r="AL16" s="327" cm="1">
        <f t="array" ref="AL16">ROUNDUP(
_xlfn.IFS(
ISBLANK(F16),0,
OR(G16="ORP",AF16=0),
(((AF16/F16)*AI16)*Constants!$N$14)+
(Constants!$N$15*(AI16/F16))+
((AF16/F16)*AJ16*Constants!$N$14),
OR(G16="TSERS",AF16=0),
(((AF16/F16)*AI16)*Constants!$N$7)+
(Constants!$N$8*(AI16/F16))+
((AF16/F16)*AJ16*Constants!$N$7),
OR(G16="Law Enforcement",AF16=0),
(((AF16/F16)*AI16)*Constants!$N$28)+
(Constants!$N$29*(AI16/F16))+
((AF16/F16)*AJ16*Constants!$N$28)
),
0)</f>
        <v>0</v>
      </c>
      <c r="AM16" s="327">
        <f t="shared" si="10"/>
        <v>0</v>
      </c>
      <c r="AN16" s="994">
        <f>'Cost Share'!AG16</f>
        <v>0</v>
      </c>
      <c r="AO16" s="995">
        <f>'Cost Share'!AH16</f>
        <v>0</v>
      </c>
      <c r="AP16" s="996">
        <f t="shared" si="11"/>
        <v>0</v>
      </c>
      <c r="AQ16" s="363"/>
      <c r="AR16" s="1115">
        <f t="shared" si="12"/>
        <v>0</v>
      </c>
      <c r="AS16" s="1114"/>
      <c r="AT16" s="802">
        <f t="shared" si="13"/>
        <v>0</v>
      </c>
      <c r="AU16" s="299">
        <v>0</v>
      </c>
      <c r="AV16" s="299">
        <v>0</v>
      </c>
      <c r="AW16" s="326">
        <f t="shared" si="14"/>
        <v>0</v>
      </c>
      <c r="AX16" s="327" cm="1">
        <f t="array" ref="AX16">ROUNDUP(
_xlfn.IFS(
ISBLANK(F16),0,
OR(G16="ORP",AR16=0),
(((AR16/F16)*AU16)*Constants!$N$14)+
(Constants!$N$15*(AU16/F16))+
((AR16/F16)*AV16*Constants!$N$14),
OR(G16="TSERS",AR16=0),
(((AR16/F16)*AU16)*Constants!$N$7)+
(Constants!$N$8*(AU16/F16))+
((AR16/F16)*AV16*Constants!$N$7),
OR(G16="Law Enforcement",AR16=0),
(((AR16/F16)*AU16)*Constants!$N$28)+
(Constants!$N$29*(AU16/F16))+
((AR16/F16)*AV16*Constants!$N$28)
),
0)</f>
        <v>0</v>
      </c>
      <c r="AY16" s="327">
        <f t="shared" si="15"/>
        <v>0</v>
      </c>
      <c r="AZ16" s="994">
        <f>'Cost Share'!AP16</f>
        <v>0</v>
      </c>
      <c r="BA16" s="995">
        <f>'Cost Share'!AQ16</f>
        <v>0</v>
      </c>
      <c r="BB16" s="996">
        <f t="shared" si="16"/>
        <v>0</v>
      </c>
      <c r="BC16" s="362"/>
      <c r="BD16" s="1113">
        <f t="shared" si="17"/>
        <v>0</v>
      </c>
      <c r="BE16" s="1114"/>
      <c r="BF16" s="802">
        <f t="shared" si="18"/>
        <v>0</v>
      </c>
      <c r="BG16" s="299">
        <v>0</v>
      </c>
      <c r="BH16" s="299">
        <v>0</v>
      </c>
      <c r="BI16" s="326">
        <f t="shared" si="19"/>
        <v>0</v>
      </c>
      <c r="BJ16" s="327" cm="1">
        <f t="array" ref="BJ16">ROUNDUP(
_xlfn.IFS(
ISBLANK(F16),0,
OR(G16="ORP",BD16=0),
(((BD16/F16)*BG16)*Constants!$N$14)+
(Constants!$N$15*(BG16/F16))+
((BD16/F16)*BH16*Constants!$N$14),
OR(G16="TSERS",BD16=0),
(((BD16/F16)*BG16)*Constants!$N$7)+
(Constants!$N$8*(BG16/F16))+
((BD16/F16)*BH16*Constants!$N$7),
OR(G16="Law Enforcement",BD16=0),
(((BD16/F16)*BG16)*Constants!$N$28)+
(Constants!$N$29*(BG16/F16))+
((BD16/F16)*BH16*Constants!$N$28)
),
0)</f>
        <v>0</v>
      </c>
      <c r="BK16" s="327">
        <f t="shared" si="20"/>
        <v>0</v>
      </c>
      <c r="BL16" s="994">
        <f>'Cost Share'!AY16</f>
        <v>0</v>
      </c>
      <c r="BM16" s="995">
        <f>'Cost Share'!AZ16</f>
        <v>0</v>
      </c>
      <c r="BN16" s="996">
        <f t="shared" si="21"/>
        <v>0</v>
      </c>
      <c r="BO16" s="362"/>
      <c r="BP16" s="326">
        <f t="shared" si="22"/>
        <v>0</v>
      </c>
      <c r="BQ16" s="326">
        <f t="shared" si="23"/>
        <v>0</v>
      </c>
      <c r="BR16" s="338">
        <f t="shared" si="24"/>
        <v>0</v>
      </c>
      <c r="BS16" s="788"/>
    </row>
    <row r="17" spans="1:71" ht="12.75" customHeight="1" outlineLevel="1" x14ac:dyDescent="0.2">
      <c r="A17" s="788"/>
      <c r="B17" s="773"/>
      <c r="C17" s="1245"/>
      <c r="D17" s="1246"/>
      <c r="E17" s="295">
        <v>1.03</v>
      </c>
      <c r="F17" s="298">
        <v>9</v>
      </c>
      <c r="G17" s="305"/>
      <c r="H17" s="1242">
        <v>0</v>
      </c>
      <c r="I17" s="1243"/>
      <c r="J17" s="795">
        <f t="shared" si="25"/>
        <v>0</v>
      </c>
      <c r="K17" s="308">
        <v>0</v>
      </c>
      <c r="L17" s="308">
        <v>0</v>
      </c>
      <c r="M17" s="326">
        <f t="shared" si="26"/>
        <v>0</v>
      </c>
      <c r="N17" s="327" cm="1">
        <f t="array" ref="N17">ROUNDUP(
    _xlfn.IFS(
        ISBLANK(F17), 0,
        OR(G17="ORP", H17=0),
            (((H17/F17)*K17)*Constants!$N$14) +
            (Constants!$N$15*(K17/F17)) +
            ((H17/F17)*L17*Constants!$N$14),
        OR(G17="TSERS", H17=0),
            (((H17/F17)*K17)*Constants!$N$7) +
            (Constants!$N$8*(K17/F17)) +
            ((H17/F17)*L17*Constants!$N$7),
        OR(G17="Law Enforcement", H17=0),
            (((H17/F17)*K17)*Constants!$N$28) +
            (Constants!$N$29*(K17/F17)) +
            ((H17/F17)*L17*Constants!$N$28)
    ),
0)</f>
        <v>0</v>
      </c>
      <c r="O17" s="956">
        <f t="shared" si="0"/>
        <v>0</v>
      </c>
      <c r="P17" s="994">
        <f>'Cost Share'!O17</f>
        <v>0</v>
      </c>
      <c r="Q17" s="995">
        <f>'Cost Share'!P17</f>
        <v>0</v>
      </c>
      <c r="R17" s="996">
        <f t="shared" si="1"/>
        <v>0</v>
      </c>
      <c r="S17" s="363"/>
      <c r="T17" s="1115">
        <f t="shared" si="2"/>
        <v>0</v>
      </c>
      <c r="U17" s="1115"/>
      <c r="V17" s="798">
        <f t="shared" si="3"/>
        <v>0</v>
      </c>
      <c r="W17" s="308">
        <v>0</v>
      </c>
      <c r="X17" s="308">
        <v>0</v>
      </c>
      <c r="Y17" s="326">
        <f t="shared" si="4"/>
        <v>0</v>
      </c>
      <c r="Z17" s="327" cm="1">
        <f t="array" ref="Z17">ROUNDUP(
_xlfn.IFS(
ISBLANK(F17),0,
OR(G17="ORP",T17=0),
(((T17/F17)*W17)*Constants!$N$14)+
(Constants!$N$15*(W17/F17))+
((T17/F17)*X17*Constants!$N$14),
OR(G17="TSERS",T17=0),
(((T17/F17)*W17)*Constants!$N$7)+
(Constants!$N$8*(W17/F17))+
((T17/F17)*X17*Constants!$N$7),
OR(G17="Law Enforcement",T17=0),
(((T17/F17)*W17)*Constants!$N$28)+
(Constants!$N$29*(W17/F17))+
((T17/F17)*X17*Constants!$N$28)
),
0)</f>
        <v>0</v>
      </c>
      <c r="AA17" s="327">
        <f t="shared" si="5"/>
        <v>0</v>
      </c>
      <c r="AB17" s="994">
        <f>'Cost Share'!X17</f>
        <v>0</v>
      </c>
      <c r="AC17" s="995">
        <f>'Cost Share'!Y17</f>
        <v>0</v>
      </c>
      <c r="AD17" s="996">
        <f t="shared" si="6"/>
        <v>0</v>
      </c>
      <c r="AE17" s="363"/>
      <c r="AF17" s="1115">
        <f t="shared" si="7"/>
        <v>0</v>
      </c>
      <c r="AG17" s="1114"/>
      <c r="AH17" s="802">
        <f t="shared" si="8"/>
        <v>0</v>
      </c>
      <c r="AI17" s="299">
        <v>0</v>
      </c>
      <c r="AJ17" s="299">
        <v>0</v>
      </c>
      <c r="AK17" s="326">
        <f t="shared" si="9"/>
        <v>0</v>
      </c>
      <c r="AL17" s="327" cm="1">
        <f t="array" ref="AL17">ROUNDUP(
_xlfn.IFS(
ISBLANK(F17),0,
OR(G17="ORP",AF17=0),
(((AF17/F17)*AI17)*Constants!$N$14)+
(Constants!$N$15*(AI17/F17))+
((AF17/F17)*AJ17*Constants!$N$14),
OR(G17="TSERS",AF17=0),
(((AF17/F17)*AI17)*Constants!$N$7)+
(Constants!$N$8*(AI17/F17))+
((AF17/F17)*AJ17*Constants!$N$7),
OR(G17="Law Enforcement",AF17=0),
(((AF17/F17)*AI17)*Constants!$N$28)+
(Constants!$N$29*(AI17/F17))+
((AF17/F17)*AJ17*Constants!$N$28)
),
0)</f>
        <v>0</v>
      </c>
      <c r="AM17" s="327">
        <f t="shared" si="10"/>
        <v>0</v>
      </c>
      <c r="AN17" s="994">
        <f>'Cost Share'!AG17</f>
        <v>0</v>
      </c>
      <c r="AO17" s="995">
        <f>'Cost Share'!AH17</f>
        <v>0</v>
      </c>
      <c r="AP17" s="996">
        <f t="shared" si="11"/>
        <v>0</v>
      </c>
      <c r="AQ17" s="363"/>
      <c r="AR17" s="1115">
        <f t="shared" si="12"/>
        <v>0</v>
      </c>
      <c r="AS17" s="1114"/>
      <c r="AT17" s="802">
        <f t="shared" si="13"/>
        <v>0</v>
      </c>
      <c r="AU17" s="299">
        <v>0</v>
      </c>
      <c r="AV17" s="299">
        <v>0</v>
      </c>
      <c r="AW17" s="326">
        <f t="shared" si="14"/>
        <v>0</v>
      </c>
      <c r="AX17" s="327" cm="1">
        <f t="array" ref="AX17">ROUNDUP(
_xlfn.IFS(
ISBLANK(F17),0,
OR(G17="ORP",AR17=0),
(((AR17/F17)*AU17)*Constants!$N$14)+
(Constants!$N$15*(AU17/F17))+
((AR17/F17)*AV17*Constants!$N$14),
OR(G17="TSERS",AR17=0),
(((AR17/F17)*AU17)*Constants!$N$7)+
(Constants!$N$8*(AU17/F17))+
((AR17/F17)*AV17*Constants!$N$7),
OR(G17="Law Enforcement",AR17=0),
(((AR17/F17)*AU17)*Constants!$N$28)+
(Constants!$N$29*(AU17/F17))+
((AR17/F17)*AV17*Constants!$N$28)
),
0)</f>
        <v>0</v>
      </c>
      <c r="AY17" s="327">
        <f t="shared" si="15"/>
        <v>0</v>
      </c>
      <c r="AZ17" s="994">
        <f>'Cost Share'!AP17</f>
        <v>0</v>
      </c>
      <c r="BA17" s="995">
        <f>'Cost Share'!AQ17</f>
        <v>0</v>
      </c>
      <c r="BB17" s="996">
        <f t="shared" si="16"/>
        <v>0</v>
      </c>
      <c r="BC17" s="362"/>
      <c r="BD17" s="1113">
        <f t="shared" si="17"/>
        <v>0</v>
      </c>
      <c r="BE17" s="1114"/>
      <c r="BF17" s="803">
        <f t="shared" si="18"/>
        <v>0</v>
      </c>
      <c r="BG17" s="299">
        <v>0</v>
      </c>
      <c r="BH17" s="299">
        <v>0</v>
      </c>
      <c r="BI17" s="326">
        <f t="shared" si="19"/>
        <v>0</v>
      </c>
      <c r="BJ17" s="327" cm="1">
        <f t="array" ref="BJ17">ROUNDUP(
_xlfn.IFS(
ISBLANK(F17),0,
OR(G17="ORP",BD17=0),
(((BD17/F17)*BG17)*Constants!$N$14)+
(Constants!$N$15*(BG17/F17))+
((BD17/F17)*BH17*Constants!$N$14),
OR(G17="TSERS",BD17=0),
(((BD17/F17)*BG17)*Constants!$N$7)+
(Constants!$N$8*(BG17/F17))+
((BD17/F17)*BH17*Constants!$N$7),
OR(G17="Law Enforcement",BD17=0),
(((BD17/F17)*BG17)*Constants!$N$28)+
(Constants!$N$29*(BG17/F17))+
((BD17/F17)*BH17*Constants!$N$28)
),
0)</f>
        <v>0</v>
      </c>
      <c r="BK17" s="327">
        <f t="shared" si="20"/>
        <v>0</v>
      </c>
      <c r="BL17" s="994">
        <f>'Cost Share'!AY17</f>
        <v>0</v>
      </c>
      <c r="BM17" s="995">
        <f>'Cost Share'!AZ17</f>
        <v>0</v>
      </c>
      <c r="BN17" s="996">
        <f t="shared" si="21"/>
        <v>0</v>
      </c>
      <c r="BO17" s="362"/>
      <c r="BP17" s="326">
        <f t="shared" si="22"/>
        <v>0</v>
      </c>
      <c r="BQ17" s="326">
        <f t="shared" si="23"/>
        <v>0</v>
      </c>
      <c r="BR17" s="338">
        <f t="shared" si="24"/>
        <v>0</v>
      </c>
      <c r="BS17" s="788"/>
    </row>
    <row r="18" spans="1:71" ht="12.75" customHeight="1" outlineLevel="1" x14ac:dyDescent="0.2">
      <c r="A18" s="788"/>
      <c r="B18" s="773"/>
      <c r="C18" s="1245"/>
      <c r="D18" s="1246"/>
      <c r="E18" s="295">
        <v>1.03</v>
      </c>
      <c r="F18" s="298">
        <v>9</v>
      </c>
      <c r="G18" s="305"/>
      <c r="H18" s="1242">
        <v>0</v>
      </c>
      <c r="I18" s="1243"/>
      <c r="J18" s="795">
        <f t="shared" si="25"/>
        <v>0</v>
      </c>
      <c r="K18" s="308">
        <v>0</v>
      </c>
      <c r="L18" s="308">
        <v>0</v>
      </c>
      <c r="M18" s="326">
        <f t="shared" si="26"/>
        <v>0</v>
      </c>
      <c r="N18" s="327" cm="1">
        <f t="array" ref="N18">ROUNDUP(
    _xlfn.IFS(
        ISBLANK(F18), 0,
        OR(G18="ORP", H18=0),
            (((H18/F18)*K18)*Constants!$N$14) +
            (Constants!$N$15*(K18/F18)) +
            ((H18/F18)*L18*Constants!$N$14),
        OR(G18="TSERS", H18=0),
            (((H18/F18)*K18)*Constants!$N$7) +
            (Constants!$N$8*(K18/F18)) +
            ((H18/F18)*L18*Constants!$N$7),
        OR(G18="Law Enforcement", H18=0),
            (((H18/F18)*K18)*Constants!$N$28) +
            (Constants!$N$29*(K18/F18)) +
            ((H18/F18)*L18*Constants!$N$28)
    ),
0)</f>
        <v>0</v>
      </c>
      <c r="O18" s="956">
        <f t="shared" si="0"/>
        <v>0</v>
      </c>
      <c r="P18" s="994">
        <f>'Cost Share'!O18</f>
        <v>0</v>
      </c>
      <c r="Q18" s="995">
        <f>'Cost Share'!P18</f>
        <v>0</v>
      </c>
      <c r="R18" s="996">
        <f t="shared" si="1"/>
        <v>0</v>
      </c>
      <c r="S18" s="363"/>
      <c r="T18" s="1115">
        <f t="shared" si="2"/>
        <v>0</v>
      </c>
      <c r="U18" s="1115"/>
      <c r="V18" s="798">
        <f t="shared" si="3"/>
        <v>0</v>
      </c>
      <c r="W18" s="308">
        <v>0</v>
      </c>
      <c r="X18" s="308">
        <v>0</v>
      </c>
      <c r="Y18" s="326">
        <f t="shared" si="4"/>
        <v>0</v>
      </c>
      <c r="Z18" s="327" cm="1">
        <f t="array" ref="Z18">ROUNDUP(
_xlfn.IFS(
ISBLANK(F18),0,
OR(G18="ORP",T18=0),
(((T18/F18)*W18)*Constants!$N$14)+
(Constants!$N$15*(W18/F18))+
((T18/F18)*X18*Constants!$N$14),
OR(G18="TSERS",T18=0),
(((T18/F18)*W18)*Constants!$N$7)+
(Constants!$N$8*(W18/F18))+
((T18/F18)*X18*Constants!$N$7),
OR(G18="Law Enforcement",T18=0),
(((T18/F18)*W18)*Constants!$N$28)+
(Constants!$N$29*(W18/F18))+
((T18/F18)*X18*Constants!$N$28)
),
0)</f>
        <v>0</v>
      </c>
      <c r="AA18" s="327">
        <f t="shared" si="5"/>
        <v>0</v>
      </c>
      <c r="AB18" s="994">
        <f>'Cost Share'!X18</f>
        <v>0</v>
      </c>
      <c r="AC18" s="995">
        <f>'Cost Share'!Y18</f>
        <v>0</v>
      </c>
      <c r="AD18" s="996">
        <f t="shared" si="6"/>
        <v>0</v>
      </c>
      <c r="AE18" s="363"/>
      <c r="AF18" s="1115">
        <f t="shared" si="7"/>
        <v>0</v>
      </c>
      <c r="AG18" s="1114"/>
      <c r="AH18" s="802">
        <f t="shared" si="8"/>
        <v>0</v>
      </c>
      <c r="AI18" s="299">
        <v>0</v>
      </c>
      <c r="AJ18" s="299">
        <v>0</v>
      </c>
      <c r="AK18" s="326">
        <f t="shared" si="9"/>
        <v>0</v>
      </c>
      <c r="AL18" s="327" cm="1">
        <f t="array" ref="AL18">ROUNDUP(
_xlfn.IFS(
ISBLANK(F18),0,
OR(G18="ORP",AF18=0),
(((AF18/F18)*AI18)*Constants!$N$14)+
(Constants!$N$15*(AI18/F18))+
((AF18/F18)*AJ18*Constants!$N$14),
OR(G18="TSERS",AF18=0),
(((AF18/F18)*AI18)*Constants!$N$7)+
(Constants!$N$8*(AI18/F18))+
((AF18/F18)*AJ18*Constants!$N$7),
OR(G18="Law Enforcement",AF18=0),
(((AF18/F18)*AI18)*Constants!$N$28)+
(Constants!$N$29*(AI18/F18))+
((AF18/F18)*AJ18*Constants!$N$28)
),
0)</f>
        <v>0</v>
      </c>
      <c r="AM18" s="327">
        <f t="shared" si="10"/>
        <v>0</v>
      </c>
      <c r="AN18" s="994">
        <f>'Cost Share'!AG18</f>
        <v>0</v>
      </c>
      <c r="AO18" s="995">
        <f>'Cost Share'!AH18</f>
        <v>0</v>
      </c>
      <c r="AP18" s="996">
        <f t="shared" si="11"/>
        <v>0</v>
      </c>
      <c r="AQ18" s="363"/>
      <c r="AR18" s="1115">
        <f t="shared" si="12"/>
        <v>0</v>
      </c>
      <c r="AS18" s="1114"/>
      <c r="AT18" s="802">
        <f t="shared" si="13"/>
        <v>0</v>
      </c>
      <c r="AU18" s="299">
        <v>0</v>
      </c>
      <c r="AV18" s="299">
        <v>0</v>
      </c>
      <c r="AW18" s="326">
        <f t="shared" si="14"/>
        <v>0</v>
      </c>
      <c r="AX18" s="327" cm="1">
        <f t="array" ref="AX18">ROUNDUP(
_xlfn.IFS(
ISBLANK(F18),0,
OR(G18="ORP",AR18=0),
(((AR18/F18)*AU18)*Constants!$N$14)+
(Constants!$N$15*(AU18/F18))+
((AR18/F18)*AV18*Constants!$N$14),
OR(G18="TSERS",AR18=0),
(((AR18/F18)*AU18)*Constants!$N$7)+
(Constants!$N$8*(AU18/F18))+
((AR18/F18)*AV18*Constants!$N$7),
OR(G18="Law Enforcement",AR18=0),
(((AR18/F18)*AU18)*Constants!$N$28)+
(Constants!$N$29*(AU18/F18))+
((AR18/F18)*AV18*Constants!$N$28)
),
0)</f>
        <v>0</v>
      </c>
      <c r="AY18" s="327">
        <f t="shared" si="15"/>
        <v>0</v>
      </c>
      <c r="AZ18" s="994">
        <f>'Cost Share'!AP18</f>
        <v>0</v>
      </c>
      <c r="BA18" s="995">
        <f>'Cost Share'!AQ18</f>
        <v>0</v>
      </c>
      <c r="BB18" s="996">
        <f t="shared" si="16"/>
        <v>0</v>
      </c>
      <c r="BC18" s="362"/>
      <c r="BD18" s="1113">
        <f t="shared" si="17"/>
        <v>0</v>
      </c>
      <c r="BE18" s="1114"/>
      <c r="BF18" s="802">
        <f t="shared" si="18"/>
        <v>0</v>
      </c>
      <c r="BG18" s="299">
        <v>0</v>
      </c>
      <c r="BH18" s="299">
        <v>0</v>
      </c>
      <c r="BI18" s="326">
        <f t="shared" si="19"/>
        <v>0</v>
      </c>
      <c r="BJ18" s="327" cm="1">
        <f t="array" ref="BJ18">ROUNDUP(
_xlfn.IFS(
ISBLANK(F18),0,
OR(G18="ORP",BD18=0),
(((BD18/F18)*BG18)*Constants!$N$14)+
(Constants!$N$15*(BG18/F18))+
((BD18/F18)*BH18*Constants!$N$14),
OR(G18="TSERS",BD18=0),
(((BD18/F18)*BG18)*Constants!$N$7)+
(Constants!$N$8*(BG18/F18))+
((BD18/F18)*BH18*Constants!$N$7),
OR(G18="Law Enforcement",BD18=0),
(((BD18/F18)*BG18)*Constants!$N$28)+
(Constants!$N$29*(BG18/F18))+
((BD18/F18)*BH18*Constants!$N$28)
),
0)</f>
        <v>0</v>
      </c>
      <c r="BK18" s="327">
        <f t="shared" si="20"/>
        <v>0</v>
      </c>
      <c r="BL18" s="994">
        <f>'Cost Share'!AY18</f>
        <v>0</v>
      </c>
      <c r="BM18" s="995">
        <f>'Cost Share'!AZ18</f>
        <v>0</v>
      </c>
      <c r="BN18" s="996">
        <f t="shared" si="21"/>
        <v>0</v>
      </c>
      <c r="BO18" s="362"/>
      <c r="BP18" s="326">
        <f t="shared" si="22"/>
        <v>0</v>
      </c>
      <c r="BQ18" s="326">
        <f t="shared" si="23"/>
        <v>0</v>
      </c>
      <c r="BR18" s="338">
        <f t="shared" si="24"/>
        <v>0</v>
      </c>
      <c r="BS18" s="788"/>
    </row>
    <row r="19" spans="1:71" ht="12.75" customHeight="1" outlineLevel="1" x14ac:dyDescent="0.2">
      <c r="A19" s="788"/>
      <c r="B19" s="773"/>
      <c r="C19" s="1245"/>
      <c r="D19" s="1246"/>
      <c r="E19" s="295">
        <v>1.03</v>
      </c>
      <c r="F19" s="298">
        <v>9</v>
      </c>
      <c r="G19" s="305"/>
      <c r="H19" s="1242">
        <v>0</v>
      </c>
      <c r="I19" s="1243"/>
      <c r="J19" s="795">
        <f t="shared" si="25"/>
        <v>0</v>
      </c>
      <c r="K19" s="308">
        <v>0</v>
      </c>
      <c r="L19" s="308">
        <v>0</v>
      </c>
      <c r="M19" s="326">
        <f t="shared" si="26"/>
        <v>0</v>
      </c>
      <c r="N19" s="327" cm="1">
        <f t="array" ref="N19">ROUNDUP(
    _xlfn.IFS(
        ISBLANK(F19), 0,
        OR(G19="ORP", H19=0),
            (((H19/F19)*K19)*Constants!$N$14) +
            (Constants!$N$15*(K19/F19)) +
            ((H19/F19)*L19*Constants!$N$14),
        OR(G19="TSERS", H19=0),
            (((H19/F19)*K19)*Constants!$N$7) +
            (Constants!$N$8*(K19/F19)) +
            ((H19/F19)*L19*Constants!$N$7),
        OR(G19="Law Enforcement", H19=0),
            (((H19/F19)*K19)*Constants!$N$28) +
            (Constants!$N$29*(K19/F19)) +
            ((H19/F19)*L19*Constants!$N$28)
    ),
0)</f>
        <v>0</v>
      </c>
      <c r="O19" s="956">
        <f t="shared" si="0"/>
        <v>0</v>
      </c>
      <c r="P19" s="994">
        <f>'Cost Share'!O19</f>
        <v>0</v>
      </c>
      <c r="Q19" s="995">
        <f>'Cost Share'!P19</f>
        <v>0</v>
      </c>
      <c r="R19" s="996">
        <f t="shared" si="1"/>
        <v>0</v>
      </c>
      <c r="S19" s="363"/>
      <c r="T19" s="1115">
        <f t="shared" si="2"/>
        <v>0</v>
      </c>
      <c r="U19" s="1115"/>
      <c r="V19" s="798">
        <f t="shared" si="3"/>
        <v>0</v>
      </c>
      <c r="W19" s="308">
        <v>0</v>
      </c>
      <c r="X19" s="308">
        <v>0</v>
      </c>
      <c r="Y19" s="330">
        <f t="shared" si="4"/>
        <v>0</v>
      </c>
      <c r="Z19" s="327" cm="1">
        <f t="array" ref="Z19">ROUNDUP(
_xlfn.IFS(
ISBLANK(F19),0,
OR(G19="ORP",T19=0),
(((T19/F19)*W19)*Constants!$N$14)+
(Constants!$N$15*(W19/F19))+
((T19/F19)*X19*Constants!$N$14),
OR(G19="TSERS",T19=0),
(((T19/F19)*W19)*Constants!$N$7)+
(Constants!$N$8*(W19/F19))+
((T19/F19)*X19*Constants!$N$7),
OR(G19="Law Enforcement",T19=0),
(((T19/F19)*W19)*Constants!$N$28)+
(Constants!$N$29*(W19/F19))+
((T19/F19)*X19*Constants!$N$28)
),
0)</f>
        <v>0</v>
      </c>
      <c r="AA19" s="327">
        <f t="shared" si="5"/>
        <v>0</v>
      </c>
      <c r="AB19" s="994">
        <f>'Cost Share'!X19</f>
        <v>0</v>
      </c>
      <c r="AC19" s="995">
        <f>'Cost Share'!Y19</f>
        <v>0</v>
      </c>
      <c r="AD19" s="996">
        <f t="shared" si="6"/>
        <v>0</v>
      </c>
      <c r="AE19" s="363"/>
      <c r="AF19" s="1115">
        <f t="shared" si="7"/>
        <v>0</v>
      </c>
      <c r="AG19" s="1114"/>
      <c r="AH19" s="802">
        <f t="shared" si="8"/>
        <v>0</v>
      </c>
      <c r="AI19" s="299">
        <v>0</v>
      </c>
      <c r="AJ19" s="299">
        <v>0</v>
      </c>
      <c r="AK19" s="326">
        <f t="shared" si="9"/>
        <v>0</v>
      </c>
      <c r="AL19" s="327" cm="1">
        <f t="array" ref="AL19">ROUNDUP(
_xlfn.IFS(
ISBLANK(F19),0,
OR(G19="ORP",AF19=0),
(((AF19/F19)*AI19)*Constants!$N$14)+
(Constants!$N$15*(AI19/F19))+
((AF19/F19)*AJ19*Constants!$N$14),
OR(G19="TSERS",AF19=0),
(((AF19/F19)*AI19)*Constants!$N$7)+
(Constants!$N$8*(AI19/F19))+
((AF19/F19)*AJ19*Constants!$N$7),
OR(G19="Law Enforcement",AF19=0),
(((AF19/F19)*AI19)*Constants!$N$28)+
(Constants!$N$29*(AI19/F19))+
((AF19/F19)*AJ19*Constants!$N$28)
),
0)</f>
        <v>0</v>
      </c>
      <c r="AM19" s="327">
        <f t="shared" si="10"/>
        <v>0</v>
      </c>
      <c r="AN19" s="994">
        <f>'Cost Share'!AG19</f>
        <v>0</v>
      </c>
      <c r="AO19" s="995">
        <f>'Cost Share'!AH19</f>
        <v>0</v>
      </c>
      <c r="AP19" s="996">
        <f t="shared" si="11"/>
        <v>0</v>
      </c>
      <c r="AQ19" s="363"/>
      <c r="AR19" s="1115">
        <f t="shared" si="12"/>
        <v>0</v>
      </c>
      <c r="AS19" s="1114"/>
      <c r="AT19" s="802">
        <f t="shared" si="13"/>
        <v>0</v>
      </c>
      <c r="AU19" s="299">
        <v>0</v>
      </c>
      <c r="AV19" s="299">
        <v>0</v>
      </c>
      <c r="AW19" s="326">
        <f t="shared" si="14"/>
        <v>0</v>
      </c>
      <c r="AX19" s="327" cm="1">
        <f t="array" ref="AX19">ROUNDUP(
_xlfn.IFS(
ISBLANK(F19),0,
OR(G19="ORP",AR19=0),
(((AR19/F19)*AU19)*Constants!$N$14)+
(Constants!$N$15*(AU19/F19))+
((AR19/F19)*AV19*Constants!$N$14),
OR(G19="TSERS",AR19=0),
(((AR19/F19)*AU19)*Constants!$N$7)+
(Constants!$N$8*(AU19/F19))+
((AR19/F19)*AV19*Constants!$N$7),
OR(G19="Law Enforcement",AR19=0),
(((AR19/F19)*AU19)*Constants!$N$28)+
(Constants!$N$29*(AU19/F19))+
((AR19/F19)*AV19*Constants!$N$28)
),
0)</f>
        <v>0</v>
      </c>
      <c r="AY19" s="327">
        <f t="shared" si="15"/>
        <v>0</v>
      </c>
      <c r="AZ19" s="994">
        <f>'Cost Share'!AP19</f>
        <v>0</v>
      </c>
      <c r="BA19" s="995">
        <f>'Cost Share'!AQ19</f>
        <v>0</v>
      </c>
      <c r="BB19" s="996">
        <f t="shared" si="16"/>
        <v>0</v>
      </c>
      <c r="BC19" s="362"/>
      <c r="BD19" s="1113">
        <f t="shared" si="17"/>
        <v>0</v>
      </c>
      <c r="BE19" s="1114"/>
      <c r="BF19" s="802">
        <f t="shared" si="18"/>
        <v>0</v>
      </c>
      <c r="BG19" s="299">
        <v>0</v>
      </c>
      <c r="BH19" s="299">
        <v>0</v>
      </c>
      <c r="BI19" s="326">
        <f t="shared" si="19"/>
        <v>0</v>
      </c>
      <c r="BJ19" s="327" cm="1">
        <f t="array" ref="BJ19">ROUNDUP(
_xlfn.IFS(
ISBLANK(F19),0,
OR(G19="ORP",BD19=0),
(((BD19/F19)*BG19)*Constants!$N$14)+
(Constants!$N$15*(BG19/F19))+
((BD19/F19)*BH19*Constants!$N$14),
OR(G19="TSERS",BD19=0),
(((BD19/F19)*BG19)*Constants!$N$7)+
(Constants!$N$8*(BG19/F19))+
((BD19/F19)*BH19*Constants!$N$7),
OR(G19="Law Enforcement",BD19=0),
(((BD19/F19)*BG19)*Constants!$N$28)+
(Constants!$N$29*(BG19/F19))+
((BD19/F19)*BH19*Constants!$N$28)
),
0)</f>
        <v>0</v>
      </c>
      <c r="BK19" s="327">
        <f t="shared" si="20"/>
        <v>0</v>
      </c>
      <c r="BL19" s="994">
        <f>'Cost Share'!AY19</f>
        <v>0</v>
      </c>
      <c r="BM19" s="995">
        <f>'Cost Share'!AZ19</f>
        <v>0</v>
      </c>
      <c r="BN19" s="996">
        <f t="shared" si="21"/>
        <v>0</v>
      </c>
      <c r="BO19" s="362"/>
      <c r="BP19" s="326">
        <f t="shared" si="22"/>
        <v>0</v>
      </c>
      <c r="BQ19" s="326">
        <f t="shared" si="23"/>
        <v>0</v>
      </c>
      <c r="BR19" s="338">
        <f t="shared" si="24"/>
        <v>0</v>
      </c>
      <c r="BS19" s="788"/>
    </row>
    <row r="20" spans="1:71" ht="12.75" customHeight="1" outlineLevel="1" x14ac:dyDescent="0.2">
      <c r="A20" s="788"/>
      <c r="B20" s="773"/>
      <c r="C20" s="1245"/>
      <c r="D20" s="1246"/>
      <c r="E20" s="295">
        <v>1.03</v>
      </c>
      <c r="F20" s="298">
        <v>12</v>
      </c>
      <c r="G20" s="305"/>
      <c r="H20" s="1242">
        <v>0</v>
      </c>
      <c r="I20" s="1243"/>
      <c r="J20" s="795">
        <f t="shared" si="25"/>
        <v>0</v>
      </c>
      <c r="K20" s="308">
        <v>0</v>
      </c>
      <c r="L20" s="308">
        <v>0</v>
      </c>
      <c r="M20" s="326">
        <f t="shared" si="26"/>
        <v>0</v>
      </c>
      <c r="N20" s="327" cm="1">
        <f t="array" ref="N20">ROUNDUP(
    _xlfn.IFS(
        ISBLANK(F20), 0,
        OR(G20="ORP", H20=0),
            (((H20/F20)*K20)*Constants!$N$14) +
            (Constants!$N$15*(K20/F20)) +
            ((H20/F20)*L20*Constants!$N$14),
        OR(G20="TSERS", H20=0),
            (((H20/F20)*K20)*Constants!$N$7) +
            (Constants!$N$8*(K20/F20)) +
            ((H20/F20)*L20*Constants!$N$7),
        OR(G20="Law Enforcement", H20=0),
            (((H20/F20)*K20)*Constants!$N$28) +
            (Constants!$N$29*(K20/F20)) +
            ((H20/F20)*L20*Constants!$N$28)
    ),
0)</f>
        <v>0</v>
      </c>
      <c r="O20" s="956">
        <f t="shared" si="0"/>
        <v>0</v>
      </c>
      <c r="P20" s="994">
        <f>'Cost Share'!O20</f>
        <v>0</v>
      </c>
      <c r="Q20" s="995">
        <f>'Cost Share'!P20</f>
        <v>0</v>
      </c>
      <c r="R20" s="996">
        <f t="shared" si="1"/>
        <v>0</v>
      </c>
      <c r="S20" s="363"/>
      <c r="T20" s="1115">
        <f t="shared" si="2"/>
        <v>0</v>
      </c>
      <c r="U20" s="1115"/>
      <c r="V20" s="798">
        <f t="shared" si="3"/>
        <v>0</v>
      </c>
      <c r="W20" s="308">
        <v>0</v>
      </c>
      <c r="X20" s="308">
        <v>0</v>
      </c>
      <c r="Y20" s="326">
        <f t="shared" si="4"/>
        <v>0</v>
      </c>
      <c r="Z20" s="327" cm="1">
        <f t="array" ref="Z20">ROUNDUP(
_xlfn.IFS(
ISBLANK(F20),0,
OR(G20="ORP",T20=0),
(((T20/F20)*W20)*Constants!$N$14)+
(Constants!$N$15*(W20/F20))+
((T20/F20)*X20*Constants!$N$14),
OR(G20="TSERS",T20=0),
(((T20/F20)*W20)*Constants!$N$7)+
(Constants!$N$8*(W20/F20))+
((T20/F20)*X20*Constants!$N$7),
OR(G20="Law Enforcement",T20=0),
(((T20/F20)*W20)*Constants!$N$28)+
(Constants!$N$29*(W20/F20))+
((T20/F20)*X20*Constants!$N$28)
),
0)</f>
        <v>0</v>
      </c>
      <c r="AA20" s="327">
        <f t="shared" si="5"/>
        <v>0</v>
      </c>
      <c r="AB20" s="994">
        <f>'Cost Share'!X20</f>
        <v>0</v>
      </c>
      <c r="AC20" s="995">
        <f>'Cost Share'!Y20</f>
        <v>0</v>
      </c>
      <c r="AD20" s="996">
        <f t="shared" si="6"/>
        <v>0</v>
      </c>
      <c r="AE20" s="363"/>
      <c r="AF20" s="1115">
        <f t="shared" si="7"/>
        <v>0</v>
      </c>
      <c r="AG20" s="1114"/>
      <c r="AH20" s="802">
        <f t="shared" si="8"/>
        <v>0</v>
      </c>
      <c r="AI20" s="299">
        <v>0</v>
      </c>
      <c r="AJ20" s="299">
        <v>0</v>
      </c>
      <c r="AK20" s="326">
        <f t="shared" si="9"/>
        <v>0</v>
      </c>
      <c r="AL20" s="327" cm="1">
        <f t="array" ref="AL20">ROUNDUP(
_xlfn.IFS(
ISBLANK(F20),0,
OR(G20="ORP",AF20=0),
(((AF20/F20)*AI20)*Constants!$N$14)+
(Constants!$N$15*(AI20/F20))+
((AF20/F20)*AJ20*Constants!$N$14),
OR(G20="TSERS",AF20=0),
(((AF20/F20)*AI20)*Constants!$N$7)+
(Constants!$N$8*(AI20/F20))+
((AF20/F20)*AJ20*Constants!$N$7),
OR(G20="Law Enforcement",AF20=0),
(((AF20/F20)*AI20)*Constants!$N$28)+
(Constants!$N$29*(AI20/F20))+
((AF20/F20)*AJ20*Constants!$N$28)
),
0)</f>
        <v>0</v>
      </c>
      <c r="AM20" s="327">
        <f t="shared" si="10"/>
        <v>0</v>
      </c>
      <c r="AN20" s="994">
        <f>'Cost Share'!AG20</f>
        <v>0</v>
      </c>
      <c r="AO20" s="995">
        <f>'Cost Share'!AH20</f>
        <v>0</v>
      </c>
      <c r="AP20" s="996">
        <f t="shared" si="11"/>
        <v>0</v>
      </c>
      <c r="AQ20" s="363"/>
      <c r="AR20" s="1115">
        <f t="shared" si="12"/>
        <v>0</v>
      </c>
      <c r="AS20" s="1114"/>
      <c r="AT20" s="802">
        <f t="shared" si="13"/>
        <v>0</v>
      </c>
      <c r="AU20" s="299">
        <v>0</v>
      </c>
      <c r="AV20" s="299">
        <v>0</v>
      </c>
      <c r="AW20" s="326">
        <f t="shared" si="14"/>
        <v>0</v>
      </c>
      <c r="AX20" s="327" cm="1">
        <f t="array" ref="AX20">ROUNDUP(
_xlfn.IFS(
ISBLANK(F20),0,
OR(G20="ORP",AR20=0),
(((AR20/F20)*AU20)*Constants!$N$14)+
(Constants!$N$15*(AU20/F20))+
((AR20/F20)*AV20*Constants!$N$14),
OR(G20="TSERS",AR20=0),
(((AR20/F20)*AU20)*Constants!$N$7)+
(Constants!$N$8*(AU20/F20))+
((AR20/F20)*AV20*Constants!$N$7),
OR(G20="Law Enforcement",AR20=0),
(((AR20/F20)*AU20)*Constants!$N$28)+
(Constants!$N$29*(AU20/F20))+
((AR20/F20)*AV20*Constants!$N$28)
),
0)</f>
        <v>0</v>
      </c>
      <c r="AY20" s="327">
        <f t="shared" si="15"/>
        <v>0</v>
      </c>
      <c r="AZ20" s="994">
        <f>'Cost Share'!AP20</f>
        <v>0</v>
      </c>
      <c r="BA20" s="995">
        <f>'Cost Share'!AQ20</f>
        <v>0</v>
      </c>
      <c r="BB20" s="996">
        <f t="shared" si="16"/>
        <v>0</v>
      </c>
      <c r="BC20" s="362"/>
      <c r="BD20" s="1113">
        <f t="shared" si="17"/>
        <v>0</v>
      </c>
      <c r="BE20" s="1114"/>
      <c r="BF20" s="802">
        <f t="shared" si="18"/>
        <v>0</v>
      </c>
      <c r="BG20" s="299">
        <v>0</v>
      </c>
      <c r="BH20" s="299">
        <v>0</v>
      </c>
      <c r="BI20" s="326">
        <f t="shared" si="19"/>
        <v>0</v>
      </c>
      <c r="BJ20" s="327" cm="1">
        <f t="array" ref="BJ20">ROUNDUP(
_xlfn.IFS(
ISBLANK(F20),0,
OR(G20="ORP",BD20=0),
(((BD20/F20)*BG20)*Constants!$N$14)+
(Constants!$N$15*(BG20/F20))+
((BD20/F20)*BH20*Constants!$N$14),
OR(G20="TSERS",BD20=0),
(((BD20/F20)*BG20)*Constants!$N$7)+
(Constants!$N$8*(BG20/F20))+
((BD20/F20)*BH20*Constants!$N$7),
OR(G20="Law Enforcement",BD20=0),
(((BD20/F20)*BG20)*Constants!$N$28)+
(Constants!$N$29*(BG20/F20))+
((BD20/F20)*BH20*Constants!$N$28)
),
0)</f>
        <v>0</v>
      </c>
      <c r="BK20" s="327">
        <f t="shared" si="20"/>
        <v>0</v>
      </c>
      <c r="BL20" s="994">
        <f>'Cost Share'!AY20</f>
        <v>0</v>
      </c>
      <c r="BM20" s="995">
        <f>'Cost Share'!AZ20</f>
        <v>0</v>
      </c>
      <c r="BN20" s="996">
        <f t="shared" si="21"/>
        <v>0</v>
      </c>
      <c r="BO20" s="362"/>
      <c r="BP20" s="326">
        <f t="shared" si="22"/>
        <v>0</v>
      </c>
      <c r="BQ20" s="326">
        <f t="shared" si="23"/>
        <v>0</v>
      </c>
      <c r="BR20" s="338">
        <f t="shared" si="24"/>
        <v>0</v>
      </c>
      <c r="BS20" s="788"/>
    </row>
    <row r="21" spans="1:71" ht="12.75" customHeight="1" outlineLevel="1" x14ac:dyDescent="0.2">
      <c r="A21" s="788"/>
      <c r="B21" s="773"/>
      <c r="C21" s="1245"/>
      <c r="D21" s="1246"/>
      <c r="E21" s="295">
        <v>1.03</v>
      </c>
      <c r="F21" s="298">
        <v>12</v>
      </c>
      <c r="G21" s="305"/>
      <c r="H21" s="1242">
        <v>0</v>
      </c>
      <c r="I21" s="1243"/>
      <c r="J21" s="795">
        <f t="shared" si="25"/>
        <v>0</v>
      </c>
      <c r="K21" s="308">
        <v>0</v>
      </c>
      <c r="L21" s="308">
        <v>0</v>
      </c>
      <c r="M21" s="326">
        <f t="shared" si="26"/>
        <v>0</v>
      </c>
      <c r="N21" s="327" cm="1">
        <f t="array" ref="N21">ROUNDUP(
    _xlfn.IFS(
        ISBLANK(F21), 0,
        OR(G21="ORP", H21=0),
            (((H21/F21)*K21)*Constants!$N$14) +
            (Constants!$N$15*(K21/F21)) +
            ((H21/F21)*L21*Constants!$N$14),
        OR(G21="TSERS", H21=0),
            (((H21/F21)*K21)*Constants!$N$7) +
            (Constants!$N$8*(K21/F21)) +
            ((H21/F21)*L21*Constants!$N$7),
        OR(G21="Law Enforcement", H21=0),
            (((H21/F21)*K21)*Constants!$N$28) +
            (Constants!$N$29*(K21/F21)) +
            ((H21/F21)*L21*Constants!$N$28)
    ),
0)</f>
        <v>0</v>
      </c>
      <c r="O21" s="956">
        <f t="shared" si="0"/>
        <v>0</v>
      </c>
      <c r="P21" s="994">
        <f>'Cost Share'!O21</f>
        <v>0</v>
      </c>
      <c r="Q21" s="995">
        <f>'Cost Share'!P21</f>
        <v>0</v>
      </c>
      <c r="R21" s="996">
        <f t="shared" si="1"/>
        <v>0</v>
      </c>
      <c r="S21" s="363"/>
      <c r="T21" s="1115">
        <f t="shared" si="2"/>
        <v>0</v>
      </c>
      <c r="U21" s="1115"/>
      <c r="V21" s="798">
        <f t="shared" si="3"/>
        <v>0</v>
      </c>
      <c r="W21" s="308">
        <v>0</v>
      </c>
      <c r="X21" s="308">
        <v>0</v>
      </c>
      <c r="Y21" s="326">
        <f t="shared" si="4"/>
        <v>0</v>
      </c>
      <c r="Z21" s="327" cm="1">
        <f t="array" ref="Z21">ROUNDUP(
_xlfn.IFS(
ISBLANK(F21),0,
OR(G21="ORP",T21=0),
(((T21/F21)*W21)*Constants!$N$14)+
(Constants!$N$15*(W21/F21))+
((T21/F21)*X21*Constants!$N$14),
OR(G21="TSERS",T21=0),
(((T21/F21)*W21)*Constants!$N$7)+
(Constants!$N$8*(W21/F21))+
((T21/F21)*X21*Constants!$N$7),
OR(G21="Law Enforcement",T21=0),
(((T21/F21)*W21)*Constants!$N$28)+
(Constants!$N$29*(W21/F21))+
((T21/F21)*X21*Constants!$N$28)
),
0)</f>
        <v>0</v>
      </c>
      <c r="AA21" s="327">
        <f t="shared" si="5"/>
        <v>0</v>
      </c>
      <c r="AB21" s="994">
        <f>'Cost Share'!X21</f>
        <v>0</v>
      </c>
      <c r="AC21" s="995">
        <f>'Cost Share'!Y21</f>
        <v>0</v>
      </c>
      <c r="AD21" s="996">
        <f t="shared" si="6"/>
        <v>0</v>
      </c>
      <c r="AE21" s="363"/>
      <c r="AF21" s="1115">
        <f t="shared" si="7"/>
        <v>0</v>
      </c>
      <c r="AG21" s="1114"/>
      <c r="AH21" s="802">
        <f t="shared" si="8"/>
        <v>0</v>
      </c>
      <c r="AI21" s="299">
        <v>0</v>
      </c>
      <c r="AJ21" s="299">
        <v>0</v>
      </c>
      <c r="AK21" s="326">
        <f t="shared" si="9"/>
        <v>0</v>
      </c>
      <c r="AL21" s="327" cm="1">
        <f t="array" ref="AL21">ROUNDUP(
_xlfn.IFS(
ISBLANK(F21),0,
OR(G21="ORP",AF21=0),
(((AF21/F21)*AI21)*Constants!$N$14)+
(Constants!$N$15*(AI21/F21))+
((AF21/F21)*AJ21*Constants!$N$14),
OR(G21="TSERS",AF21=0),
(((AF21/F21)*AI21)*Constants!$N$7)+
(Constants!$N$8*(AI21/F21))+
((AF21/F21)*AJ21*Constants!$N$7),
OR(G21="Law Enforcement",AF21=0),
(((AF21/F21)*AI21)*Constants!$N$28)+
(Constants!$N$29*(AI21/F21))+
((AF21/F21)*AJ21*Constants!$N$28)
),
0)</f>
        <v>0</v>
      </c>
      <c r="AM21" s="327">
        <f t="shared" si="10"/>
        <v>0</v>
      </c>
      <c r="AN21" s="994">
        <f>'Cost Share'!AG21</f>
        <v>0</v>
      </c>
      <c r="AO21" s="995">
        <f>'Cost Share'!AH21</f>
        <v>0</v>
      </c>
      <c r="AP21" s="996">
        <f t="shared" si="11"/>
        <v>0</v>
      </c>
      <c r="AQ21" s="363"/>
      <c r="AR21" s="1115">
        <f t="shared" si="12"/>
        <v>0</v>
      </c>
      <c r="AS21" s="1114"/>
      <c r="AT21" s="802">
        <f t="shared" si="13"/>
        <v>0</v>
      </c>
      <c r="AU21" s="299">
        <v>0</v>
      </c>
      <c r="AV21" s="299">
        <v>0</v>
      </c>
      <c r="AW21" s="326">
        <f t="shared" si="14"/>
        <v>0</v>
      </c>
      <c r="AX21" s="327" cm="1">
        <f t="array" ref="AX21">ROUNDUP(
_xlfn.IFS(
ISBLANK(F21),0,
OR(G21="ORP",AR21=0),
(((AR21/F21)*AU21)*Constants!$N$14)+
(Constants!$N$15*(AU21/F21))+
((AR21/F21)*AV21*Constants!$N$14),
OR(G21="TSERS",AR21=0),
(((AR21/F21)*AU21)*Constants!$N$7)+
(Constants!$N$8*(AU21/F21))+
((AR21/F21)*AV21*Constants!$N$7),
OR(G21="Law Enforcement",AR21=0),
(((AR21/F21)*AU21)*Constants!$N$28)+
(Constants!$N$29*(AU21/F21))+
((AR21/F21)*AV21*Constants!$N$28)
),
0)</f>
        <v>0</v>
      </c>
      <c r="AY21" s="327">
        <f t="shared" si="15"/>
        <v>0</v>
      </c>
      <c r="AZ21" s="994">
        <f>'Cost Share'!AP21</f>
        <v>0</v>
      </c>
      <c r="BA21" s="995">
        <f>'Cost Share'!AQ21</f>
        <v>0</v>
      </c>
      <c r="BB21" s="996">
        <f t="shared" si="16"/>
        <v>0</v>
      </c>
      <c r="BC21" s="362"/>
      <c r="BD21" s="1113">
        <f t="shared" si="17"/>
        <v>0</v>
      </c>
      <c r="BE21" s="1114"/>
      <c r="BF21" s="802">
        <f t="shared" si="18"/>
        <v>0</v>
      </c>
      <c r="BG21" s="299">
        <v>0</v>
      </c>
      <c r="BH21" s="299">
        <v>0</v>
      </c>
      <c r="BI21" s="326">
        <f t="shared" si="19"/>
        <v>0</v>
      </c>
      <c r="BJ21" s="327" cm="1">
        <f t="array" ref="BJ21">ROUNDUP(
_xlfn.IFS(
ISBLANK(F21),0,
OR(G21="ORP",BD21=0),
(((BD21/F21)*BG21)*Constants!$N$14)+
(Constants!$N$15*(BG21/F21))+
((BD21/F21)*BH21*Constants!$N$14),
OR(G21="TSERS",BD21=0),
(((BD21/F21)*BG21)*Constants!$N$7)+
(Constants!$N$8*(BG21/F21))+
((BD21/F21)*BH21*Constants!$N$7),
OR(G21="Law Enforcement",BD21=0),
(((BD21/F21)*BG21)*Constants!$N$28)+
(Constants!$N$29*(BG21/F21))+
((BD21/F21)*BH21*Constants!$N$28)
),
0)</f>
        <v>0</v>
      </c>
      <c r="BK21" s="327">
        <f t="shared" si="20"/>
        <v>0</v>
      </c>
      <c r="BL21" s="994">
        <f>'Cost Share'!AY21</f>
        <v>0</v>
      </c>
      <c r="BM21" s="995">
        <f>'Cost Share'!AZ21</f>
        <v>0</v>
      </c>
      <c r="BN21" s="996">
        <f t="shared" si="21"/>
        <v>0</v>
      </c>
      <c r="BO21" s="362"/>
      <c r="BP21" s="326">
        <f t="shared" si="22"/>
        <v>0</v>
      </c>
      <c r="BQ21" s="326">
        <f t="shared" si="23"/>
        <v>0</v>
      </c>
      <c r="BR21" s="338">
        <f t="shared" si="24"/>
        <v>0</v>
      </c>
      <c r="BS21" s="788"/>
    </row>
    <row r="22" spans="1:71" ht="12.75" customHeight="1" outlineLevel="1" x14ac:dyDescent="0.2">
      <c r="A22" s="788"/>
      <c r="B22" s="774"/>
      <c r="C22" s="1245"/>
      <c r="D22" s="1246"/>
      <c r="E22" s="295">
        <v>1.03</v>
      </c>
      <c r="F22" s="298">
        <v>12</v>
      </c>
      <c r="G22" s="305"/>
      <c r="H22" s="1242">
        <v>0</v>
      </c>
      <c r="I22" s="1243"/>
      <c r="J22" s="795">
        <f t="shared" si="25"/>
        <v>0</v>
      </c>
      <c r="K22" s="308">
        <v>0</v>
      </c>
      <c r="L22" s="308">
        <v>0</v>
      </c>
      <c r="M22" s="326">
        <f t="shared" si="26"/>
        <v>0</v>
      </c>
      <c r="N22" s="327" cm="1">
        <f t="array" ref="N22">ROUNDUP(
    _xlfn.IFS(
        ISBLANK(F22), 0,
        OR(G22="ORP", H22=0),
            (((H22/F22)*K22)*Constants!$N$14) +
            (Constants!$N$15*(K22/F22)) +
            ((H22/F22)*L22*Constants!$N$14),
        OR(G22="TSERS", H22=0),
            (((H22/F22)*K22)*Constants!$N$7) +
            (Constants!$N$8*(K22/F22)) +
            ((H22/F22)*L22*Constants!$N$7),
        OR(G22="Law Enforcement", H22=0),
            (((H22/F22)*K22)*Constants!$N$28) +
            (Constants!$N$29*(K22/F22)) +
            ((H22/F22)*L22*Constants!$N$28)
    ),
0)</f>
        <v>0</v>
      </c>
      <c r="O22" s="956">
        <f t="shared" si="0"/>
        <v>0</v>
      </c>
      <c r="P22" s="994">
        <f>'Cost Share'!O22</f>
        <v>0</v>
      </c>
      <c r="Q22" s="995">
        <f>'Cost Share'!P22</f>
        <v>0</v>
      </c>
      <c r="R22" s="996">
        <f t="shared" si="1"/>
        <v>0</v>
      </c>
      <c r="S22" s="363"/>
      <c r="T22" s="1115">
        <f t="shared" si="2"/>
        <v>0</v>
      </c>
      <c r="U22" s="1115"/>
      <c r="V22" s="798">
        <f t="shared" si="3"/>
        <v>0</v>
      </c>
      <c r="W22" s="308">
        <v>0</v>
      </c>
      <c r="X22" s="308">
        <v>0</v>
      </c>
      <c r="Y22" s="326">
        <f t="shared" si="4"/>
        <v>0</v>
      </c>
      <c r="Z22" s="327" cm="1">
        <f t="array" ref="Z22">ROUNDUP(
_xlfn.IFS(
ISBLANK(F22),0,
OR(G22="ORP",T22=0),
(((T22/F22)*W22)*Constants!$N$14)+
(Constants!$N$15*(W22/F22))+
((T22/F22)*X22*Constants!$N$14),
OR(G22="TSERS",T22=0),
(((T22/F22)*W22)*Constants!$N$7)+
(Constants!$N$8*(W22/F22))+
((T22/F22)*X22*Constants!$N$7),
OR(G22="Law Enforcement",T22=0),
(((T22/F22)*W22)*Constants!$N$28)+
(Constants!$N$29*(W22/F22))+
((T22/F22)*X22*Constants!$N$28)
),
0)</f>
        <v>0</v>
      </c>
      <c r="AA22" s="327">
        <f t="shared" si="5"/>
        <v>0</v>
      </c>
      <c r="AB22" s="994">
        <f>'Cost Share'!X22</f>
        <v>0</v>
      </c>
      <c r="AC22" s="995">
        <f>'Cost Share'!Y22</f>
        <v>0</v>
      </c>
      <c r="AD22" s="996">
        <f t="shared" si="6"/>
        <v>0</v>
      </c>
      <c r="AE22" s="363"/>
      <c r="AF22" s="1115">
        <f t="shared" si="7"/>
        <v>0</v>
      </c>
      <c r="AG22" s="1114"/>
      <c r="AH22" s="802">
        <f t="shared" si="8"/>
        <v>0</v>
      </c>
      <c r="AI22" s="299">
        <v>0</v>
      </c>
      <c r="AJ22" s="299">
        <v>0</v>
      </c>
      <c r="AK22" s="326">
        <f t="shared" si="9"/>
        <v>0</v>
      </c>
      <c r="AL22" s="327" cm="1">
        <f t="array" ref="AL22">ROUNDUP(
_xlfn.IFS(
ISBLANK(F22),0,
OR(G22="ORP",AF22=0),
(((AF22/F22)*AI22)*Constants!$N$14)+
(Constants!$N$15*(AI22/F22))+
((AF22/F22)*AJ22*Constants!$N$14),
OR(G22="TSERS",AF22=0),
(((AF22/F22)*AI22)*Constants!$N$7)+
(Constants!$N$8*(AI22/F22))+
((AF22/F22)*AJ22*Constants!$N$7),
OR(G22="Law Enforcement",AF22=0),
(((AF22/F22)*AI22)*Constants!$N$28)+
(Constants!$N$29*(AI22/F22))+
((AF22/F22)*AJ22*Constants!$N$28)
),
0)</f>
        <v>0</v>
      </c>
      <c r="AM22" s="327">
        <f t="shared" si="10"/>
        <v>0</v>
      </c>
      <c r="AN22" s="994">
        <f>'Cost Share'!AG22</f>
        <v>0</v>
      </c>
      <c r="AO22" s="995">
        <f>'Cost Share'!AH22</f>
        <v>0</v>
      </c>
      <c r="AP22" s="996">
        <f t="shared" si="11"/>
        <v>0</v>
      </c>
      <c r="AQ22" s="363"/>
      <c r="AR22" s="1115">
        <f t="shared" si="12"/>
        <v>0</v>
      </c>
      <c r="AS22" s="1114"/>
      <c r="AT22" s="802">
        <f t="shared" si="13"/>
        <v>0</v>
      </c>
      <c r="AU22" s="299">
        <v>0</v>
      </c>
      <c r="AV22" s="299">
        <v>0</v>
      </c>
      <c r="AW22" s="326">
        <f t="shared" si="14"/>
        <v>0</v>
      </c>
      <c r="AX22" s="327" cm="1">
        <f t="array" ref="AX22">ROUNDUP(
_xlfn.IFS(
ISBLANK(F22),0,
OR(G22="ORP",AR22=0),
(((AR22/F22)*AU22)*Constants!$N$14)+
(Constants!$N$15*(AU22/F22))+
((AR22/F22)*AV22*Constants!$N$14),
OR(G22="TSERS",AR22=0),
(((AR22/F22)*AU22)*Constants!$N$7)+
(Constants!$N$8*(AU22/F22))+
((AR22/F22)*AV22*Constants!$N$7),
OR(G22="Law Enforcement",AR22=0),
(((AR22/F22)*AU22)*Constants!$N$28)+
(Constants!$N$29*(AU22/F22))+
((AR22/F22)*AV22*Constants!$N$28)
),
0)</f>
        <v>0</v>
      </c>
      <c r="AY22" s="327">
        <f t="shared" si="15"/>
        <v>0</v>
      </c>
      <c r="AZ22" s="994">
        <f>'Cost Share'!AP22</f>
        <v>0</v>
      </c>
      <c r="BA22" s="995">
        <f>'Cost Share'!AQ22</f>
        <v>0</v>
      </c>
      <c r="BB22" s="996">
        <f t="shared" si="16"/>
        <v>0</v>
      </c>
      <c r="BC22" s="362"/>
      <c r="BD22" s="1113">
        <f t="shared" si="17"/>
        <v>0</v>
      </c>
      <c r="BE22" s="1114"/>
      <c r="BF22" s="802">
        <f t="shared" si="18"/>
        <v>0</v>
      </c>
      <c r="BG22" s="299">
        <v>0</v>
      </c>
      <c r="BH22" s="299">
        <v>0</v>
      </c>
      <c r="BI22" s="326">
        <f t="shared" si="19"/>
        <v>0</v>
      </c>
      <c r="BJ22" s="327" cm="1">
        <f t="array" ref="BJ22">ROUNDUP(
_xlfn.IFS(
ISBLANK(F22),0,
OR(G22="ORP",BD22=0),
(((BD22/F22)*BG22)*Constants!$N$14)+
(Constants!$N$15*(BG22/F22))+
((BD22/F22)*BH22*Constants!$N$14),
OR(G22="TSERS",BD22=0),
(((BD22/F22)*BG22)*Constants!$N$7)+
(Constants!$N$8*(BG22/F22))+
((BD22/F22)*BH22*Constants!$N$7),
OR(G22="Law Enforcement",BD22=0),
(((BD22/F22)*BG22)*Constants!$N$28)+
(Constants!$N$29*(BG22/F22))+
((BD22/F22)*BH22*Constants!$N$28)
),
0)</f>
        <v>0</v>
      </c>
      <c r="BK22" s="327">
        <f t="shared" si="20"/>
        <v>0</v>
      </c>
      <c r="BL22" s="994">
        <f>'Cost Share'!AY22</f>
        <v>0</v>
      </c>
      <c r="BM22" s="995">
        <f>'Cost Share'!AZ22</f>
        <v>0</v>
      </c>
      <c r="BN22" s="996">
        <f t="shared" si="21"/>
        <v>0</v>
      </c>
      <c r="BO22" s="362"/>
      <c r="BP22" s="326">
        <f t="shared" si="22"/>
        <v>0</v>
      </c>
      <c r="BQ22" s="326">
        <f t="shared" si="23"/>
        <v>0</v>
      </c>
      <c r="BR22" s="338">
        <f t="shared" si="24"/>
        <v>0</v>
      </c>
      <c r="BS22" s="788"/>
    </row>
    <row r="23" spans="1:71" ht="12.75" customHeight="1" outlineLevel="1" x14ac:dyDescent="0.2">
      <c r="A23" s="788"/>
      <c r="B23" s="775"/>
      <c r="C23" s="1247"/>
      <c r="D23" s="1136"/>
      <c r="E23" s="295">
        <v>1.03</v>
      </c>
      <c r="F23" s="298">
        <v>12</v>
      </c>
      <c r="G23" s="305"/>
      <c r="H23" s="1242">
        <v>0</v>
      </c>
      <c r="I23" s="1243"/>
      <c r="J23" s="795">
        <f t="shared" si="25"/>
        <v>0</v>
      </c>
      <c r="K23" s="308">
        <v>0</v>
      </c>
      <c r="L23" s="308">
        <v>0</v>
      </c>
      <c r="M23" s="326">
        <f t="shared" si="26"/>
        <v>0</v>
      </c>
      <c r="N23" s="327" cm="1">
        <f t="array" ref="N23">ROUNDUP(
    _xlfn.IFS(
        ISBLANK(F23), 0,
        OR(G23="ORP", H23=0),
            (((H23/F23)*K23)*Constants!$N$14) +
            (Constants!$N$15*(K23/F23)) +
            ((H23/F23)*L23*Constants!$N$14),
        OR(G23="TSERS", H23=0),
            (((H23/F23)*K23)*Constants!$N$7) +
            (Constants!$N$8*(K23/F23)) +
            ((H23/F23)*L23*Constants!$N$7),
        OR(G23="Law Enforcement", H23=0),
            (((H23/F23)*K23)*Constants!$N$28) +
            (Constants!$N$29*(K23/F23)) +
            ((H23/F23)*L23*Constants!$N$28)
    ),
0)</f>
        <v>0</v>
      </c>
      <c r="O23" s="956">
        <f t="shared" si="0"/>
        <v>0</v>
      </c>
      <c r="P23" s="994">
        <f>'Cost Share'!O23</f>
        <v>0</v>
      </c>
      <c r="Q23" s="995">
        <f>'Cost Share'!P23</f>
        <v>0</v>
      </c>
      <c r="R23" s="996">
        <f t="shared" si="1"/>
        <v>0</v>
      </c>
      <c r="S23" s="363"/>
      <c r="T23" s="1115">
        <f t="shared" si="2"/>
        <v>0</v>
      </c>
      <c r="U23" s="1115"/>
      <c r="V23" s="798">
        <f t="shared" si="3"/>
        <v>0</v>
      </c>
      <c r="W23" s="308">
        <v>0</v>
      </c>
      <c r="X23" s="308">
        <v>0</v>
      </c>
      <c r="Y23" s="326">
        <f t="shared" si="4"/>
        <v>0</v>
      </c>
      <c r="Z23" s="327" cm="1">
        <f t="array" ref="Z23">ROUNDUP(
_xlfn.IFS(
ISBLANK(F23),0,
OR(G23="ORP",T23=0),
(((T23/F23)*W23)*Constants!$N$14)+
(Constants!$N$15*(W23/F23))+
((T23/F23)*X23*Constants!$N$14),
OR(G23="TSERS",T23=0),
(((T23/F23)*W23)*Constants!$N$7)+
(Constants!$N$8*(W23/F23))+
((T23/F23)*X23*Constants!$N$7),
OR(G23="Law Enforcement",T23=0),
(((T23/F23)*W23)*Constants!$N$28)+
(Constants!$N$29*(W23/F23))+
((T23/F23)*X23*Constants!$N$28)
),
0)</f>
        <v>0</v>
      </c>
      <c r="AA23" s="327">
        <f t="shared" si="5"/>
        <v>0</v>
      </c>
      <c r="AB23" s="994">
        <f>'Cost Share'!X23</f>
        <v>0</v>
      </c>
      <c r="AC23" s="995">
        <f>'Cost Share'!Y23</f>
        <v>0</v>
      </c>
      <c r="AD23" s="996">
        <f t="shared" si="6"/>
        <v>0</v>
      </c>
      <c r="AE23" s="363"/>
      <c r="AF23" s="1115">
        <f t="shared" si="7"/>
        <v>0</v>
      </c>
      <c r="AG23" s="1114"/>
      <c r="AH23" s="802">
        <f t="shared" si="8"/>
        <v>0</v>
      </c>
      <c r="AI23" s="299">
        <v>0</v>
      </c>
      <c r="AJ23" s="299">
        <v>0</v>
      </c>
      <c r="AK23" s="326">
        <f t="shared" si="9"/>
        <v>0</v>
      </c>
      <c r="AL23" s="327" cm="1">
        <f t="array" ref="AL23">ROUNDUP(
_xlfn.IFS(
ISBLANK(F23),0,
OR(G23="ORP",AF23=0),
(((AF23/F23)*AI23)*Constants!$N$14)+
(Constants!$N$15*(AI23/F23))+
((AF23/F23)*AJ23*Constants!$N$14),
OR(G23="TSERS",AF23=0),
(((AF23/F23)*AI23)*Constants!$N$7)+
(Constants!$N$8*(AI23/F23))+
((AF23/F23)*AJ23*Constants!$N$7),
OR(G23="Law Enforcement",AF23=0),
(((AF23/F23)*AI23)*Constants!$N$28)+
(Constants!$N$29*(AI23/F23))+
((AF23/F23)*AJ23*Constants!$N$28)
),
0)</f>
        <v>0</v>
      </c>
      <c r="AM23" s="327">
        <f t="shared" si="10"/>
        <v>0</v>
      </c>
      <c r="AN23" s="994">
        <f>'Cost Share'!AG23</f>
        <v>0</v>
      </c>
      <c r="AO23" s="995">
        <f>'Cost Share'!AH23</f>
        <v>0</v>
      </c>
      <c r="AP23" s="996">
        <f t="shared" si="11"/>
        <v>0</v>
      </c>
      <c r="AQ23" s="363"/>
      <c r="AR23" s="1115">
        <f t="shared" si="12"/>
        <v>0</v>
      </c>
      <c r="AS23" s="1114"/>
      <c r="AT23" s="802">
        <f t="shared" si="13"/>
        <v>0</v>
      </c>
      <c r="AU23" s="299">
        <v>0</v>
      </c>
      <c r="AV23" s="299">
        <v>0</v>
      </c>
      <c r="AW23" s="326">
        <f t="shared" si="14"/>
        <v>0</v>
      </c>
      <c r="AX23" s="327" cm="1">
        <f t="array" ref="AX23">ROUNDUP(
_xlfn.IFS(
ISBLANK(F23),0,
OR(G23="ORP",AR23=0),
(((AR23/F23)*AU23)*Constants!$N$14)+
(Constants!$N$15*(AU23/F23))+
((AR23/F23)*AV23*Constants!$N$14),
OR(G23="TSERS",AR23=0),
(((AR23/F23)*AU23)*Constants!$N$7)+
(Constants!$N$8*(AU23/F23))+
((AR23/F23)*AV23*Constants!$N$7),
OR(G23="Law Enforcement",AR23=0),
(((AR23/F23)*AU23)*Constants!$N$28)+
(Constants!$N$29*(AU23/F23))+
((AR23/F23)*AV23*Constants!$N$28)
),
0)</f>
        <v>0</v>
      </c>
      <c r="AY23" s="327">
        <f t="shared" si="15"/>
        <v>0</v>
      </c>
      <c r="AZ23" s="994">
        <f>'Cost Share'!AP23</f>
        <v>0</v>
      </c>
      <c r="BA23" s="995">
        <f>'Cost Share'!AQ23</f>
        <v>0</v>
      </c>
      <c r="BB23" s="996">
        <f t="shared" si="16"/>
        <v>0</v>
      </c>
      <c r="BC23" s="362"/>
      <c r="BD23" s="1113">
        <f t="shared" si="17"/>
        <v>0</v>
      </c>
      <c r="BE23" s="1114"/>
      <c r="BF23" s="802">
        <f t="shared" si="18"/>
        <v>0</v>
      </c>
      <c r="BG23" s="299">
        <v>0</v>
      </c>
      <c r="BH23" s="299">
        <v>0</v>
      </c>
      <c r="BI23" s="326">
        <f t="shared" si="19"/>
        <v>0</v>
      </c>
      <c r="BJ23" s="327" cm="1">
        <f t="array" ref="BJ23">ROUNDUP(
_xlfn.IFS(
ISBLANK(F23),0,
OR(G23="ORP",BD23=0),
(((BD23/F23)*BG23)*Constants!$N$14)+
(Constants!$N$15*(BG23/F23))+
((BD23/F23)*BH23*Constants!$N$14),
OR(G23="TSERS",BD23=0),
(((BD23/F23)*BG23)*Constants!$N$7)+
(Constants!$N$8*(BG23/F23))+
((BD23/F23)*BH23*Constants!$N$7),
OR(G23="Law Enforcement",BD23=0),
(((BD23/F23)*BG23)*Constants!$N$28)+
(Constants!$N$29*(BG23/F23))+
((BD23/F23)*BH23*Constants!$N$28)
),
0)</f>
        <v>0</v>
      </c>
      <c r="BK23" s="327">
        <f t="shared" si="20"/>
        <v>0</v>
      </c>
      <c r="BL23" s="994">
        <f>'Cost Share'!AY23</f>
        <v>0</v>
      </c>
      <c r="BM23" s="995">
        <f>'Cost Share'!AZ23</f>
        <v>0</v>
      </c>
      <c r="BN23" s="996">
        <f t="shared" si="21"/>
        <v>0</v>
      </c>
      <c r="BO23" s="362"/>
      <c r="BP23" s="326">
        <f t="shared" si="22"/>
        <v>0</v>
      </c>
      <c r="BQ23" s="326">
        <f t="shared" si="23"/>
        <v>0</v>
      </c>
      <c r="BR23" s="338">
        <f t="shared" si="24"/>
        <v>0</v>
      </c>
      <c r="BS23" s="788"/>
    </row>
    <row r="24" spans="1:71" ht="12.75" customHeight="1" outlineLevel="1" x14ac:dyDescent="0.2">
      <c r="A24" s="788"/>
      <c r="B24" s="773"/>
      <c r="C24" s="1247"/>
      <c r="D24" s="1136"/>
      <c r="E24" s="295">
        <v>1.03</v>
      </c>
      <c r="F24" s="298">
        <v>12</v>
      </c>
      <c r="G24" s="305"/>
      <c r="H24" s="1242">
        <v>0</v>
      </c>
      <c r="I24" s="1243"/>
      <c r="J24" s="795">
        <f t="shared" si="25"/>
        <v>0</v>
      </c>
      <c r="K24" s="308">
        <v>0</v>
      </c>
      <c r="L24" s="308">
        <v>0</v>
      </c>
      <c r="M24" s="326">
        <f t="shared" si="26"/>
        <v>0</v>
      </c>
      <c r="N24" s="327" cm="1">
        <f t="array" ref="N24">ROUNDUP(
    _xlfn.IFS(
        ISBLANK(F24), 0,
        OR(G24="ORP", H24=0),
            (((H24/F24)*K24)*Constants!$N$14) +
            (Constants!$N$15*(K24/F24)) +
            ((H24/F24)*L24*Constants!$N$14),
        OR(G24="TSERS", H24=0),
            (((H24/F24)*K24)*Constants!$N$7) +
            (Constants!$N$8*(K24/F24)) +
            ((H24/F24)*L24*Constants!$N$7),
        OR(G24="Law Enforcement", H24=0),
            (((H24/F24)*K24)*Constants!$N$28) +
            (Constants!$N$29*(K24/F24)) +
            ((H24/F24)*L24*Constants!$N$28)
    ),
0)</f>
        <v>0</v>
      </c>
      <c r="O24" s="956">
        <f t="shared" si="0"/>
        <v>0</v>
      </c>
      <c r="P24" s="994">
        <f>'Cost Share'!O24</f>
        <v>0</v>
      </c>
      <c r="Q24" s="995">
        <f>'Cost Share'!P24</f>
        <v>0</v>
      </c>
      <c r="R24" s="996">
        <f t="shared" si="1"/>
        <v>0</v>
      </c>
      <c r="S24" s="363"/>
      <c r="T24" s="1115">
        <f t="shared" si="2"/>
        <v>0</v>
      </c>
      <c r="U24" s="1115"/>
      <c r="V24" s="798">
        <f t="shared" si="3"/>
        <v>0</v>
      </c>
      <c r="W24" s="308">
        <v>0</v>
      </c>
      <c r="X24" s="308">
        <v>0</v>
      </c>
      <c r="Y24" s="326">
        <f t="shared" si="4"/>
        <v>0</v>
      </c>
      <c r="Z24" s="327" cm="1">
        <f t="array" ref="Z24">ROUNDUP(
_xlfn.IFS(
ISBLANK(F24),0,
OR(G24="ORP",T24=0),
(((T24/F24)*W24)*Constants!$N$14)+
(Constants!$N$15*(W24/F24))+
((T24/F24)*X24*Constants!$N$14),
OR(G24="TSERS",T24=0),
(((T24/F24)*W24)*Constants!$N$7)+
(Constants!$N$8*(W24/F24))+
((T24/F24)*X24*Constants!$N$7),
OR(G24="Law Enforcement",T24=0),
(((T24/F24)*W24)*Constants!$N$28)+
(Constants!$N$29*(W24/F24))+
((T24/F24)*X24*Constants!$N$28)
),
0)</f>
        <v>0</v>
      </c>
      <c r="AA24" s="327">
        <f t="shared" si="5"/>
        <v>0</v>
      </c>
      <c r="AB24" s="994">
        <f>'Cost Share'!X24</f>
        <v>0</v>
      </c>
      <c r="AC24" s="995">
        <f>'Cost Share'!Y24</f>
        <v>0</v>
      </c>
      <c r="AD24" s="996">
        <f t="shared" si="6"/>
        <v>0</v>
      </c>
      <c r="AE24" s="363"/>
      <c r="AF24" s="1115">
        <f t="shared" si="7"/>
        <v>0</v>
      </c>
      <c r="AG24" s="1114"/>
      <c r="AH24" s="802">
        <f t="shared" si="8"/>
        <v>0</v>
      </c>
      <c r="AI24" s="299">
        <v>0</v>
      </c>
      <c r="AJ24" s="299">
        <v>0</v>
      </c>
      <c r="AK24" s="326">
        <f t="shared" si="9"/>
        <v>0</v>
      </c>
      <c r="AL24" s="327" cm="1">
        <f t="array" ref="AL24">ROUNDUP(
_xlfn.IFS(
ISBLANK(F24),0,
OR(G24="ORP",AF24=0),
(((AF24/F24)*AI24)*Constants!$N$14)+
(Constants!$N$15*(AI24/F24))+
((AF24/F24)*AJ24*Constants!$N$14),
OR(G24="TSERS",AF24=0),
(((AF24/F24)*AI24)*Constants!$N$7)+
(Constants!$N$8*(AI24/F24))+
((AF24/F24)*AJ24*Constants!$N$7),
OR(G24="Law Enforcement",AF24=0),
(((AF24/F24)*AI24)*Constants!$N$28)+
(Constants!$N$29*(AI24/F24))+
((AF24/F24)*AJ24*Constants!$N$28)
),
0)</f>
        <v>0</v>
      </c>
      <c r="AM24" s="327">
        <f t="shared" si="10"/>
        <v>0</v>
      </c>
      <c r="AN24" s="994">
        <f>'Cost Share'!AG24</f>
        <v>0</v>
      </c>
      <c r="AO24" s="995">
        <f>'Cost Share'!AH24</f>
        <v>0</v>
      </c>
      <c r="AP24" s="996">
        <f t="shared" si="11"/>
        <v>0</v>
      </c>
      <c r="AQ24" s="363"/>
      <c r="AR24" s="1115">
        <f t="shared" si="12"/>
        <v>0</v>
      </c>
      <c r="AS24" s="1114"/>
      <c r="AT24" s="802">
        <f t="shared" si="13"/>
        <v>0</v>
      </c>
      <c r="AU24" s="299">
        <v>0</v>
      </c>
      <c r="AV24" s="299">
        <v>0</v>
      </c>
      <c r="AW24" s="326">
        <f t="shared" si="14"/>
        <v>0</v>
      </c>
      <c r="AX24" s="327" cm="1">
        <f t="array" ref="AX24">ROUNDUP(
_xlfn.IFS(
ISBLANK(F24),0,
OR(G24="ORP",AR24=0),
(((AR24/F24)*AU24)*Constants!$N$14)+
(Constants!$N$15*(AU24/F24))+
((AR24/F24)*AV24*Constants!$N$14),
OR(G24="TSERS",AR24=0),
(((AR24/F24)*AU24)*Constants!$N$7)+
(Constants!$N$8*(AU24/F24))+
((AR24/F24)*AV24*Constants!$N$7),
OR(G24="Law Enforcement",AR24=0),
(((AR24/F24)*AU24)*Constants!$N$28)+
(Constants!$N$29*(AU24/F24))+
((AR24/F24)*AV24*Constants!$N$28)
),
0)</f>
        <v>0</v>
      </c>
      <c r="AY24" s="327">
        <f t="shared" si="15"/>
        <v>0</v>
      </c>
      <c r="AZ24" s="994">
        <f>'Cost Share'!AP24</f>
        <v>0</v>
      </c>
      <c r="BA24" s="995">
        <f>'Cost Share'!AQ24</f>
        <v>0</v>
      </c>
      <c r="BB24" s="996">
        <f t="shared" si="16"/>
        <v>0</v>
      </c>
      <c r="BC24" s="362"/>
      <c r="BD24" s="1113">
        <f t="shared" si="17"/>
        <v>0</v>
      </c>
      <c r="BE24" s="1114"/>
      <c r="BF24" s="802">
        <f t="shared" si="18"/>
        <v>0</v>
      </c>
      <c r="BG24" s="299">
        <v>0</v>
      </c>
      <c r="BH24" s="299">
        <v>0</v>
      </c>
      <c r="BI24" s="326">
        <f t="shared" si="19"/>
        <v>0</v>
      </c>
      <c r="BJ24" s="327" cm="1">
        <f t="array" ref="BJ24">ROUNDUP(
_xlfn.IFS(
ISBLANK(F24),0,
OR(G24="ORP",BD24=0),
(((BD24/F24)*BG24)*Constants!$N$14)+
(Constants!$N$15*(BG24/F24))+
((BD24/F24)*BH24*Constants!$N$14),
OR(G24="TSERS",BD24=0),
(((BD24/F24)*BG24)*Constants!$N$7)+
(Constants!$N$8*(BG24/F24))+
((BD24/F24)*BH24*Constants!$N$7),
OR(G24="Law Enforcement",BD24=0),
(((BD24/F24)*BG24)*Constants!$N$28)+
(Constants!$N$29*(BG24/F24))+
((BD24/F24)*BH24*Constants!$N$28)
),
0)</f>
        <v>0</v>
      </c>
      <c r="BK24" s="327">
        <f t="shared" si="20"/>
        <v>0</v>
      </c>
      <c r="BL24" s="994">
        <f>'Cost Share'!AY24</f>
        <v>0</v>
      </c>
      <c r="BM24" s="995">
        <f>'Cost Share'!AZ24</f>
        <v>0</v>
      </c>
      <c r="BN24" s="996">
        <f t="shared" si="21"/>
        <v>0</v>
      </c>
      <c r="BO24" s="362"/>
      <c r="BP24" s="326">
        <f t="shared" si="22"/>
        <v>0</v>
      </c>
      <c r="BQ24" s="326">
        <f t="shared" si="23"/>
        <v>0</v>
      </c>
      <c r="BR24" s="338">
        <f t="shared" si="24"/>
        <v>0</v>
      </c>
      <c r="BS24" s="788"/>
    </row>
    <row r="25" spans="1:71" ht="12.75" customHeight="1" outlineLevel="1" x14ac:dyDescent="0.2">
      <c r="A25" s="788"/>
      <c r="B25" s="773"/>
      <c r="C25" s="1247"/>
      <c r="D25" s="1136"/>
      <c r="E25" s="295">
        <v>1.03</v>
      </c>
      <c r="F25" s="298">
        <v>12</v>
      </c>
      <c r="G25" s="305"/>
      <c r="H25" s="1242">
        <v>0</v>
      </c>
      <c r="I25" s="1243"/>
      <c r="J25" s="795">
        <f t="shared" si="25"/>
        <v>0</v>
      </c>
      <c r="K25" s="308">
        <v>0</v>
      </c>
      <c r="L25" s="308">
        <v>0</v>
      </c>
      <c r="M25" s="326">
        <f t="shared" si="26"/>
        <v>0</v>
      </c>
      <c r="N25" s="327" cm="1">
        <f t="array" ref="N25">ROUNDUP(
    _xlfn.IFS(
        ISBLANK(F25), 0,
        OR(G25="ORP", H25=0),
            (((H25/F25)*K25)*Constants!$N$14) +
            (Constants!$N$15*(K25/F25)) +
            ((H25/F25)*L25*Constants!$N$14),
        OR(G25="TSERS", H25=0),
            (((H25/F25)*K25)*Constants!$N$7) +
            (Constants!$N$8*(K25/F25)) +
            ((H25/F25)*L25*Constants!$N$7),
        OR(G25="Law Enforcement", H25=0),
            (((H25/F25)*K25)*Constants!$N$28) +
            (Constants!$N$29*(K25/F25)) +
            ((H25/F25)*L25*Constants!$N$28)
    ),
0)</f>
        <v>0</v>
      </c>
      <c r="O25" s="956">
        <f t="shared" si="0"/>
        <v>0</v>
      </c>
      <c r="P25" s="994">
        <f>'Cost Share'!O25</f>
        <v>0</v>
      </c>
      <c r="Q25" s="995">
        <f>'Cost Share'!P25</f>
        <v>0</v>
      </c>
      <c r="R25" s="996">
        <f t="shared" si="1"/>
        <v>0</v>
      </c>
      <c r="S25" s="363"/>
      <c r="T25" s="1115">
        <f t="shared" si="2"/>
        <v>0</v>
      </c>
      <c r="U25" s="1115"/>
      <c r="V25" s="798">
        <f t="shared" si="3"/>
        <v>0</v>
      </c>
      <c r="W25" s="308">
        <v>0</v>
      </c>
      <c r="X25" s="308">
        <v>0</v>
      </c>
      <c r="Y25" s="326">
        <f t="shared" si="4"/>
        <v>0</v>
      </c>
      <c r="Z25" s="327" cm="1">
        <f t="array" ref="Z25">ROUNDUP(
_xlfn.IFS(
ISBLANK(F25),0,
OR(G25="ORP",T25=0),
(((T25/F25)*W25)*Constants!$N$14)+
(Constants!$N$15*(W25/F25))+
((T25/F25)*X25*Constants!$N$14),
OR(G25="TSERS",T25=0),
(((T25/F25)*W25)*Constants!$N$7)+
(Constants!$N$8*(W25/F25))+
((T25/F25)*X25*Constants!$N$7),
OR(G25="Law Enforcement",T25=0),
(((T25/F25)*W25)*Constants!$N$28)+
(Constants!$N$29*(W25/F25))+
((T25/F25)*X25*Constants!$N$28)
),
0)</f>
        <v>0</v>
      </c>
      <c r="AA25" s="327">
        <f t="shared" si="5"/>
        <v>0</v>
      </c>
      <c r="AB25" s="994">
        <f>'Cost Share'!X25</f>
        <v>0</v>
      </c>
      <c r="AC25" s="995">
        <f>'Cost Share'!Y25</f>
        <v>0</v>
      </c>
      <c r="AD25" s="996">
        <f t="shared" si="6"/>
        <v>0</v>
      </c>
      <c r="AE25" s="363"/>
      <c r="AF25" s="1115">
        <f t="shared" si="7"/>
        <v>0</v>
      </c>
      <c r="AG25" s="1114"/>
      <c r="AH25" s="802">
        <f t="shared" si="8"/>
        <v>0</v>
      </c>
      <c r="AI25" s="299">
        <v>0</v>
      </c>
      <c r="AJ25" s="299">
        <v>0</v>
      </c>
      <c r="AK25" s="326">
        <f t="shared" si="9"/>
        <v>0</v>
      </c>
      <c r="AL25" s="327" cm="1">
        <f t="array" ref="AL25">ROUNDUP(
_xlfn.IFS(
ISBLANK(F25),0,
OR(G25="ORP",AF25=0),
(((AF25/F25)*AI25)*Constants!$N$14)+
(Constants!$N$15*(AI25/F25))+
((AF25/F25)*AJ25*Constants!$N$14),
OR(G25="TSERS",AF25=0),
(((AF25/F25)*AI25)*Constants!$N$7)+
(Constants!$N$8*(AI25/F25))+
((AF25/F25)*AJ25*Constants!$N$7),
OR(G25="Law Enforcement",AF25=0),
(((AF25/F25)*AI25)*Constants!$N$28)+
(Constants!$N$29*(AI25/F25))+
((AF25/F25)*AJ25*Constants!$N$28)
),
0)</f>
        <v>0</v>
      </c>
      <c r="AM25" s="327">
        <f t="shared" si="10"/>
        <v>0</v>
      </c>
      <c r="AN25" s="994">
        <f>'Cost Share'!AG25</f>
        <v>0</v>
      </c>
      <c r="AO25" s="995">
        <f>'Cost Share'!AH25</f>
        <v>0</v>
      </c>
      <c r="AP25" s="996">
        <f t="shared" si="11"/>
        <v>0</v>
      </c>
      <c r="AQ25" s="363"/>
      <c r="AR25" s="1115">
        <f t="shared" si="12"/>
        <v>0</v>
      </c>
      <c r="AS25" s="1114"/>
      <c r="AT25" s="802">
        <f t="shared" si="13"/>
        <v>0</v>
      </c>
      <c r="AU25" s="299">
        <v>0</v>
      </c>
      <c r="AV25" s="299">
        <v>0</v>
      </c>
      <c r="AW25" s="326">
        <f t="shared" si="14"/>
        <v>0</v>
      </c>
      <c r="AX25" s="327" cm="1">
        <f t="array" ref="AX25">ROUNDUP(
_xlfn.IFS(
ISBLANK(F25),0,
OR(G25="ORP",AR25=0),
(((AR25/F25)*AU25)*Constants!$N$14)+
(Constants!$N$15*(AU25/F25))+
((AR25/F25)*AV25*Constants!$N$14),
OR(G25="TSERS",AR25=0),
(((AR25/F25)*AU25)*Constants!$N$7)+
(Constants!$N$8*(AU25/F25))+
((AR25/F25)*AV25*Constants!$N$7),
OR(G25="Law Enforcement",AR25=0),
(((AR25/F25)*AU25)*Constants!$N$28)+
(Constants!$N$29*(AU25/F25))+
((AR25/F25)*AV25*Constants!$N$28)
),
0)</f>
        <v>0</v>
      </c>
      <c r="AY25" s="327">
        <f t="shared" si="15"/>
        <v>0</v>
      </c>
      <c r="AZ25" s="994">
        <f>'Cost Share'!AP25</f>
        <v>0</v>
      </c>
      <c r="BA25" s="995">
        <f>'Cost Share'!AQ25</f>
        <v>0</v>
      </c>
      <c r="BB25" s="996">
        <f t="shared" si="16"/>
        <v>0</v>
      </c>
      <c r="BC25" s="362"/>
      <c r="BD25" s="1113">
        <f t="shared" si="17"/>
        <v>0</v>
      </c>
      <c r="BE25" s="1114"/>
      <c r="BF25" s="802">
        <f t="shared" si="18"/>
        <v>0</v>
      </c>
      <c r="BG25" s="299">
        <v>0</v>
      </c>
      <c r="BH25" s="299">
        <v>0</v>
      </c>
      <c r="BI25" s="326">
        <f t="shared" si="19"/>
        <v>0</v>
      </c>
      <c r="BJ25" s="327" cm="1">
        <f t="array" ref="BJ25">ROUNDUP(
_xlfn.IFS(
ISBLANK(F25),0,
OR(G25="ORP",BD25=0),
(((BD25/F25)*BG25)*Constants!$N$14)+
(Constants!$N$15*(BG25/F25))+
((BD25/F25)*BH25*Constants!$N$14),
OR(G25="TSERS",BD25=0),
(((BD25/F25)*BG25)*Constants!$N$7)+
(Constants!$N$8*(BG25/F25))+
((BD25/F25)*BH25*Constants!$N$7),
OR(G25="Law Enforcement",BD25=0),
(((BD25/F25)*BG25)*Constants!$N$28)+
(Constants!$N$29*(BG25/F25))+
((BD25/F25)*BH25*Constants!$N$28)
),
0)</f>
        <v>0</v>
      </c>
      <c r="BK25" s="327">
        <f t="shared" si="20"/>
        <v>0</v>
      </c>
      <c r="BL25" s="994">
        <f>'Cost Share'!AY25</f>
        <v>0</v>
      </c>
      <c r="BM25" s="995">
        <f>'Cost Share'!AZ25</f>
        <v>0</v>
      </c>
      <c r="BN25" s="996">
        <f t="shared" si="21"/>
        <v>0</v>
      </c>
      <c r="BO25" s="362"/>
      <c r="BP25" s="326">
        <f t="shared" si="22"/>
        <v>0</v>
      </c>
      <c r="BQ25" s="326">
        <f t="shared" si="23"/>
        <v>0</v>
      </c>
      <c r="BR25" s="338">
        <f t="shared" si="24"/>
        <v>0</v>
      </c>
      <c r="BS25" s="788"/>
    </row>
    <row r="26" spans="1:71" ht="12.75" customHeight="1" outlineLevel="1" x14ac:dyDescent="0.2">
      <c r="A26" s="788"/>
      <c r="B26" s="773"/>
      <c r="C26" s="1247"/>
      <c r="D26" s="1136"/>
      <c r="E26" s="295">
        <v>1.03</v>
      </c>
      <c r="F26" s="298">
        <v>12</v>
      </c>
      <c r="G26" s="305"/>
      <c r="H26" s="1242">
        <v>0</v>
      </c>
      <c r="I26" s="1243"/>
      <c r="J26" s="795">
        <f t="shared" si="25"/>
        <v>0</v>
      </c>
      <c r="K26" s="308">
        <v>0</v>
      </c>
      <c r="L26" s="308">
        <v>0</v>
      </c>
      <c r="M26" s="326">
        <f t="shared" si="26"/>
        <v>0</v>
      </c>
      <c r="N26" s="327" cm="1">
        <f t="array" ref="N26">ROUNDUP(
    _xlfn.IFS(
        ISBLANK(F26), 0,
        OR(G26="ORP", H26=0),
            (((H26/F26)*K26)*Constants!$N$14) +
            (Constants!$N$15*(K26/F26)) +
            ((H26/F26)*L26*Constants!$N$14),
        OR(G26="TSERS", H26=0),
            (((H26/F26)*K26)*Constants!$N$7) +
            (Constants!$N$8*(K26/F26)) +
            ((H26/F26)*L26*Constants!$N$7),
        OR(G26="Law Enforcement", H26=0),
            (((H26/F26)*K26)*Constants!$N$28) +
            (Constants!$N$29*(K26/F26)) +
            ((H26/F26)*L26*Constants!$N$28)
    ),
0)</f>
        <v>0</v>
      </c>
      <c r="O26" s="956">
        <f t="shared" si="0"/>
        <v>0</v>
      </c>
      <c r="P26" s="994">
        <f>'Cost Share'!O26</f>
        <v>0</v>
      </c>
      <c r="Q26" s="995">
        <f>'Cost Share'!P26</f>
        <v>0</v>
      </c>
      <c r="R26" s="996">
        <f t="shared" si="1"/>
        <v>0</v>
      </c>
      <c r="S26" s="363"/>
      <c r="T26" s="1399">
        <f t="shared" si="2"/>
        <v>0</v>
      </c>
      <c r="U26" s="1399"/>
      <c r="V26" s="798">
        <f t="shared" si="3"/>
        <v>0</v>
      </c>
      <c r="W26" s="308">
        <v>0</v>
      </c>
      <c r="X26" s="308">
        <v>0</v>
      </c>
      <c r="Y26" s="326">
        <f t="shared" si="4"/>
        <v>0</v>
      </c>
      <c r="Z26" s="327" cm="1">
        <f t="array" ref="Z26">ROUNDUP(
_xlfn.IFS(
ISBLANK(F26),0,
OR(G26="ORP",T26=0),
(((T26/F26)*W26)*Constants!$N$14)+
(Constants!$N$15*(W26/F26))+
((T26/F26)*X26*Constants!$N$14),
OR(G26="TSERS",T26=0),
(((T26/F26)*W26)*Constants!$N$7)+
(Constants!$N$8*(W26/F26))+
((T26/F26)*X26*Constants!$N$7),
OR(G26="Law Enforcement",T26=0),
(((T26/F26)*W26)*Constants!$N$28)+
(Constants!$N$29*(W26/F26))+
((T26/F26)*X26*Constants!$N$28)
),
0)</f>
        <v>0</v>
      </c>
      <c r="AA26" s="327">
        <f t="shared" si="5"/>
        <v>0</v>
      </c>
      <c r="AB26" s="994">
        <f>'Cost Share'!X26</f>
        <v>0</v>
      </c>
      <c r="AC26" s="995">
        <f>'Cost Share'!Y26</f>
        <v>0</v>
      </c>
      <c r="AD26" s="996">
        <f t="shared" si="6"/>
        <v>0</v>
      </c>
      <c r="AE26" s="363"/>
      <c r="AF26" s="1115">
        <f t="shared" si="7"/>
        <v>0</v>
      </c>
      <c r="AG26" s="1114"/>
      <c r="AH26" s="802">
        <f t="shared" si="8"/>
        <v>0</v>
      </c>
      <c r="AI26" s="299">
        <v>0</v>
      </c>
      <c r="AJ26" s="299">
        <v>0</v>
      </c>
      <c r="AK26" s="326">
        <f t="shared" si="9"/>
        <v>0</v>
      </c>
      <c r="AL26" s="327" cm="1">
        <f t="array" ref="AL26">ROUNDUP(
_xlfn.IFS(
ISBLANK(F26),0,
OR(G26="ORP",AF26=0),
(((AF26/F26)*AI26)*Constants!$N$14)+
(Constants!$N$15*(AI26/F26))+
((AF26/F26)*AJ26*Constants!$N$14),
OR(G26="TSERS",AF26=0),
(((AF26/F26)*AI26)*Constants!$N$7)+
(Constants!$N$8*(AI26/F26))+
((AF26/F26)*AJ26*Constants!$N$7),
OR(G26="Law Enforcement",AF26=0),
(((AF26/F26)*AI26)*Constants!$N$28)+
(Constants!$N$29*(AI26/F26))+
((AF26/F26)*AJ26*Constants!$N$28)
),
0)</f>
        <v>0</v>
      </c>
      <c r="AM26" s="327">
        <f t="shared" si="10"/>
        <v>0</v>
      </c>
      <c r="AN26" s="994">
        <f>'Cost Share'!AG26</f>
        <v>0</v>
      </c>
      <c r="AO26" s="995">
        <f>'Cost Share'!AH26</f>
        <v>0</v>
      </c>
      <c r="AP26" s="996">
        <f t="shared" si="11"/>
        <v>0</v>
      </c>
      <c r="AQ26" s="363"/>
      <c r="AR26" s="1115">
        <f t="shared" si="12"/>
        <v>0</v>
      </c>
      <c r="AS26" s="1114"/>
      <c r="AT26" s="802">
        <f t="shared" si="13"/>
        <v>0</v>
      </c>
      <c r="AU26" s="299">
        <v>0</v>
      </c>
      <c r="AV26" s="299">
        <v>0</v>
      </c>
      <c r="AW26" s="326">
        <f t="shared" si="14"/>
        <v>0</v>
      </c>
      <c r="AX26" s="327" cm="1">
        <f t="array" ref="AX26">ROUNDUP(
_xlfn.IFS(
ISBLANK(F26),0,
OR(G26="ORP",AR26=0),
(((AR26/F26)*AU26)*Constants!$N$14)+
(Constants!$N$15*(AU26/F26))+
((AR26/F26)*AV26*Constants!$N$14),
OR(G26="TSERS",AR26=0),
(((AR26/F26)*AU26)*Constants!$N$7)+
(Constants!$N$8*(AU26/F26))+
((AR26/F26)*AV26*Constants!$N$7),
OR(G26="Law Enforcement",AR26=0),
(((AR26/F26)*AU26)*Constants!$N$28)+
(Constants!$N$29*(AU26/F26))+
((AR26/F26)*AV26*Constants!$N$28)
),
0)</f>
        <v>0</v>
      </c>
      <c r="AY26" s="327">
        <f t="shared" si="15"/>
        <v>0</v>
      </c>
      <c r="AZ26" s="994">
        <f>'Cost Share'!AP26</f>
        <v>0</v>
      </c>
      <c r="BA26" s="995">
        <f>'Cost Share'!AQ26</f>
        <v>0</v>
      </c>
      <c r="BB26" s="996">
        <f t="shared" si="16"/>
        <v>0</v>
      </c>
      <c r="BC26" s="362"/>
      <c r="BD26" s="1113">
        <f t="shared" si="17"/>
        <v>0</v>
      </c>
      <c r="BE26" s="1114"/>
      <c r="BF26" s="802">
        <f t="shared" si="18"/>
        <v>0</v>
      </c>
      <c r="BG26" s="299">
        <v>0</v>
      </c>
      <c r="BH26" s="299">
        <v>0</v>
      </c>
      <c r="BI26" s="326">
        <f t="shared" si="19"/>
        <v>0</v>
      </c>
      <c r="BJ26" s="327" cm="1">
        <f t="array" ref="BJ26">ROUNDUP(
_xlfn.IFS(
ISBLANK(F26),0,
OR(G26="ORP",BD26=0),
(((BD26/F26)*BG26)*Constants!$N$14)+
(Constants!$N$15*(BG26/F26))+
((BD26/F26)*BH26*Constants!$N$14),
OR(G26="TSERS",BD26=0),
(((BD26/F26)*BG26)*Constants!$N$7)+
(Constants!$N$8*(BG26/F26))+
((BD26/F26)*BH26*Constants!$N$7),
OR(G26="Law Enforcement",BD26=0),
(((BD26/F26)*BG26)*Constants!$N$28)+
(Constants!$N$29*(BG26/F26))+
((BD26/F26)*BH26*Constants!$N$28)
),
0)</f>
        <v>0</v>
      </c>
      <c r="BK26" s="327">
        <f t="shared" si="20"/>
        <v>0</v>
      </c>
      <c r="BL26" s="994">
        <f>'Cost Share'!AY26</f>
        <v>0</v>
      </c>
      <c r="BM26" s="995">
        <f>'Cost Share'!AZ26</f>
        <v>0</v>
      </c>
      <c r="BN26" s="996">
        <f t="shared" si="21"/>
        <v>0</v>
      </c>
      <c r="BO26" s="362"/>
      <c r="BP26" s="326">
        <f t="shared" si="22"/>
        <v>0</v>
      </c>
      <c r="BQ26" s="326">
        <f t="shared" si="23"/>
        <v>0</v>
      </c>
      <c r="BR26" s="338">
        <f t="shared" si="24"/>
        <v>0</v>
      </c>
      <c r="BS26" s="788"/>
    </row>
    <row r="27" spans="1:71" ht="12.75" customHeight="1" outlineLevel="1" x14ac:dyDescent="0.2">
      <c r="A27" s="788"/>
      <c r="B27" s="773"/>
      <c r="C27" s="1247"/>
      <c r="D27" s="1136"/>
      <c r="E27" s="295">
        <v>1.03</v>
      </c>
      <c r="F27" s="298">
        <v>12</v>
      </c>
      <c r="G27" s="305"/>
      <c r="H27" s="1242">
        <v>0</v>
      </c>
      <c r="I27" s="1243"/>
      <c r="J27" s="795">
        <f t="shared" si="25"/>
        <v>0</v>
      </c>
      <c r="K27" s="308">
        <v>0</v>
      </c>
      <c r="L27" s="308">
        <v>0</v>
      </c>
      <c r="M27" s="326">
        <f t="shared" si="26"/>
        <v>0</v>
      </c>
      <c r="N27" s="327" cm="1">
        <f t="array" ref="N27">ROUNDUP(
    _xlfn.IFS(
        ISBLANK(F27), 0,
        OR(G27="ORP", H27=0),
            (((H27/F27)*K27)*Constants!$N$14) +
            (Constants!$N$15*(K27/F27)) +
            ((H27/F27)*L27*Constants!$N$14),
        OR(G27="TSERS", H27=0),
            (((H27/F27)*K27)*Constants!$N$7) +
            (Constants!$N$8*(K27/F27)) +
            ((H27/F27)*L27*Constants!$N$7),
        OR(G27="Law Enforcement", H27=0),
            (((H27/F27)*K27)*Constants!$N$28) +
            (Constants!$N$29*(K27/F27)) +
            ((H27/F27)*L27*Constants!$N$28)
    ),
0)</f>
        <v>0</v>
      </c>
      <c r="O27" s="956">
        <f t="shared" si="0"/>
        <v>0</v>
      </c>
      <c r="P27" s="994">
        <f>'Cost Share'!O27</f>
        <v>0</v>
      </c>
      <c r="Q27" s="995">
        <f>'Cost Share'!P27</f>
        <v>0</v>
      </c>
      <c r="R27" s="996">
        <f t="shared" si="1"/>
        <v>0</v>
      </c>
      <c r="S27" s="363"/>
      <c r="T27" s="1397">
        <f t="shared" si="2"/>
        <v>0</v>
      </c>
      <c r="U27" s="1397"/>
      <c r="V27" s="798">
        <f t="shared" si="3"/>
        <v>0</v>
      </c>
      <c r="W27" s="308">
        <v>0</v>
      </c>
      <c r="X27" s="308">
        <v>0</v>
      </c>
      <c r="Y27" s="326">
        <f t="shared" si="4"/>
        <v>0</v>
      </c>
      <c r="Z27" s="327" cm="1">
        <f t="array" ref="Z27">ROUNDUP(
_xlfn.IFS(
ISBLANK(F27),0,
OR(G27="ORP",T27=0),
(((T27/F27)*W27)*Constants!$N$14)+
(Constants!$N$15*(W27/F27))+
((T27/F27)*X27*Constants!$N$14),
OR(G27="TSERS",T27=0),
(((T27/F27)*W27)*Constants!$N$7)+
(Constants!$N$8*(W27/F27))+
((T27/F27)*X27*Constants!$N$7),
OR(G27="Law Enforcement",T27=0),
(((T27/F27)*W27)*Constants!$N$28)+
(Constants!$N$29*(W27/F27))+
((T27/F27)*X27*Constants!$N$28)
),
0)</f>
        <v>0</v>
      </c>
      <c r="AA27" s="327">
        <f t="shared" si="5"/>
        <v>0</v>
      </c>
      <c r="AB27" s="994">
        <f>'Cost Share'!X27</f>
        <v>0</v>
      </c>
      <c r="AC27" s="995">
        <f>'Cost Share'!Y27</f>
        <v>0</v>
      </c>
      <c r="AD27" s="996">
        <f t="shared" si="6"/>
        <v>0</v>
      </c>
      <c r="AE27" s="363"/>
      <c r="AF27" s="1115">
        <f t="shared" si="7"/>
        <v>0</v>
      </c>
      <c r="AG27" s="1114"/>
      <c r="AH27" s="802">
        <f t="shared" si="8"/>
        <v>0</v>
      </c>
      <c r="AI27" s="299">
        <v>0</v>
      </c>
      <c r="AJ27" s="299">
        <v>0</v>
      </c>
      <c r="AK27" s="326">
        <f t="shared" si="9"/>
        <v>0</v>
      </c>
      <c r="AL27" s="327" cm="1">
        <f t="array" ref="AL27">ROUNDUP(
_xlfn.IFS(
ISBLANK(F27),0,
OR(G27="ORP",AF27=0),
(((AF27/F27)*AI27)*Constants!$N$14)+
(Constants!$N$15*(AI27/F27))+
((AF27/F27)*AJ27*Constants!$N$14),
OR(G27="TSERS",AF27=0),
(((AF27/F27)*AI27)*Constants!$N$7)+
(Constants!$N$8*(AI27/F27))+
((AF27/F27)*AJ27*Constants!$N$7),
OR(G27="Law Enforcement",AF27=0),
(((AF27/F27)*AI27)*Constants!$N$28)+
(Constants!$N$29*(AI27/F27))+
((AF27/F27)*AJ27*Constants!$N$28)
),
0)</f>
        <v>0</v>
      </c>
      <c r="AM27" s="327">
        <f t="shared" si="10"/>
        <v>0</v>
      </c>
      <c r="AN27" s="994">
        <f>'Cost Share'!AG27</f>
        <v>0</v>
      </c>
      <c r="AO27" s="995">
        <f>'Cost Share'!AH27</f>
        <v>0</v>
      </c>
      <c r="AP27" s="996">
        <f t="shared" si="11"/>
        <v>0</v>
      </c>
      <c r="AQ27" s="363"/>
      <c r="AR27" s="1115">
        <f t="shared" si="12"/>
        <v>0</v>
      </c>
      <c r="AS27" s="1114"/>
      <c r="AT27" s="802">
        <f t="shared" si="13"/>
        <v>0</v>
      </c>
      <c r="AU27" s="299">
        <v>0</v>
      </c>
      <c r="AV27" s="299">
        <v>0</v>
      </c>
      <c r="AW27" s="326">
        <f t="shared" si="14"/>
        <v>0</v>
      </c>
      <c r="AX27" s="327" cm="1">
        <f t="array" ref="AX27">ROUNDUP(
_xlfn.IFS(
ISBLANK(F27),0,
OR(G27="ORP",AR27=0),
(((AR27/F27)*AU27)*Constants!$N$14)+
(Constants!$N$15*(AU27/F27))+
((AR27/F27)*AV27*Constants!$N$14),
OR(G27="TSERS",AR27=0),
(((AR27/F27)*AU27)*Constants!$N$7)+
(Constants!$N$8*(AU27/F27))+
((AR27/F27)*AV27*Constants!$N$7),
OR(G27="Law Enforcement",AR27=0),
(((AR27/F27)*AU27)*Constants!$N$28)+
(Constants!$N$29*(AU27/F27))+
((AR27/F27)*AV27*Constants!$N$28)
),
0)</f>
        <v>0</v>
      </c>
      <c r="AY27" s="327">
        <f t="shared" si="15"/>
        <v>0</v>
      </c>
      <c r="AZ27" s="994">
        <f>'Cost Share'!AP27</f>
        <v>0</v>
      </c>
      <c r="BA27" s="995">
        <f>'Cost Share'!AQ27</f>
        <v>0</v>
      </c>
      <c r="BB27" s="996">
        <f t="shared" si="16"/>
        <v>0</v>
      </c>
      <c r="BC27" s="362"/>
      <c r="BD27" s="1113">
        <f t="shared" si="17"/>
        <v>0</v>
      </c>
      <c r="BE27" s="1114"/>
      <c r="BF27" s="802">
        <f t="shared" si="18"/>
        <v>0</v>
      </c>
      <c r="BG27" s="299">
        <v>0</v>
      </c>
      <c r="BH27" s="299">
        <v>0</v>
      </c>
      <c r="BI27" s="326">
        <f t="shared" si="19"/>
        <v>0</v>
      </c>
      <c r="BJ27" s="327" cm="1">
        <f t="array" ref="BJ27">ROUNDUP(
_xlfn.IFS(
ISBLANK(F27),0,
OR(G27="ORP",BD27=0),
(((BD27/F27)*BG27)*Constants!$N$14)+
(Constants!$N$15*(BG27/F27))+
((BD27/F27)*BH27*Constants!$N$14),
OR(G27="TSERS",BD27=0),
(((BD27/F27)*BG27)*Constants!$N$7)+
(Constants!$N$8*(BG27/F27))+
((BD27/F27)*BH27*Constants!$N$7),
OR(G27="Law Enforcement",BD27=0),
(((BD27/F27)*BG27)*Constants!$N$28)+
(Constants!$N$29*(BG27/F27))+
((BD27/F27)*BH27*Constants!$N$28)
),
0)</f>
        <v>0</v>
      </c>
      <c r="BK27" s="327">
        <f t="shared" si="20"/>
        <v>0</v>
      </c>
      <c r="BL27" s="994">
        <f>'Cost Share'!AY27</f>
        <v>0</v>
      </c>
      <c r="BM27" s="995">
        <f>'Cost Share'!AZ27</f>
        <v>0</v>
      </c>
      <c r="BN27" s="996">
        <f t="shared" si="21"/>
        <v>0</v>
      </c>
      <c r="BO27" s="362"/>
      <c r="BP27" s="326">
        <f t="shared" si="22"/>
        <v>0</v>
      </c>
      <c r="BQ27" s="326">
        <f t="shared" si="23"/>
        <v>0</v>
      </c>
      <c r="BR27" s="338">
        <f t="shared" si="24"/>
        <v>0</v>
      </c>
      <c r="BS27" s="788"/>
    </row>
    <row r="28" spans="1:71" ht="12.75" customHeight="1" outlineLevel="1" x14ac:dyDescent="0.2">
      <c r="A28" s="788"/>
      <c r="B28" s="773"/>
      <c r="C28" s="1247"/>
      <c r="D28" s="1136"/>
      <c r="E28" s="295">
        <v>1.03</v>
      </c>
      <c r="F28" s="298">
        <v>12</v>
      </c>
      <c r="G28" s="305"/>
      <c r="H28" s="1242">
        <v>0</v>
      </c>
      <c r="I28" s="1243"/>
      <c r="J28" s="795">
        <f t="shared" si="25"/>
        <v>0</v>
      </c>
      <c r="K28" s="308">
        <v>0</v>
      </c>
      <c r="L28" s="308">
        <v>0</v>
      </c>
      <c r="M28" s="326">
        <f t="shared" si="26"/>
        <v>0</v>
      </c>
      <c r="N28" s="327" cm="1">
        <f t="array" ref="N28">ROUNDUP(
    _xlfn.IFS(
        ISBLANK(F28), 0,
        OR(G28="ORP", H28=0),
            (((H28/F28)*K28)*Constants!$N$14) +
            (Constants!$N$15*(K28/F28)) +
            ((H28/F28)*L28*Constants!$N$14),
        OR(G28="TSERS", H28=0),
            (((H28/F28)*K28)*Constants!$N$7) +
            (Constants!$N$8*(K28/F28)) +
            ((H28/F28)*L28*Constants!$N$7),
        OR(G28="Law Enforcement", H28=0),
            (((H28/F28)*K28)*Constants!$N$28) +
            (Constants!$N$29*(K28/F28)) +
            ((H28/F28)*L28*Constants!$N$28)
    ),
0)</f>
        <v>0</v>
      </c>
      <c r="O28" s="956">
        <f t="shared" si="0"/>
        <v>0</v>
      </c>
      <c r="P28" s="994">
        <f>'Cost Share'!O28</f>
        <v>0</v>
      </c>
      <c r="Q28" s="995">
        <f>'Cost Share'!P28</f>
        <v>0</v>
      </c>
      <c r="R28" s="996">
        <f t="shared" si="1"/>
        <v>0</v>
      </c>
      <c r="S28" s="363"/>
      <c r="T28" s="1115">
        <f t="shared" si="2"/>
        <v>0</v>
      </c>
      <c r="U28" s="1115"/>
      <c r="V28" s="798">
        <f t="shared" si="3"/>
        <v>0</v>
      </c>
      <c r="W28" s="308">
        <v>0</v>
      </c>
      <c r="X28" s="308">
        <v>0</v>
      </c>
      <c r="Y28" s="326">
        <f t="shared" si="4"/>
        <v>0</v>
      </c>
      <c r="Z28" s="327" cm="1">
        <f t="array" ref="Z28">ROUNDUP(
_xlfn.IFS(
ISBLANK(F28),0,
OR(G28="ORP",T28=0),
(((T28/F28)*W28)*Constants!$N$14)+
(Constants!$N$15*(W28/F28))+
((T28/F28)*X28*Constants!$N$14),
OR(G28="TSERS",T28=0),
(((T28/F28)*W28)*Constants!$N$7)+
(Constants!$N$8*(W28/F28))+
((T28/F28)*X28*Constants!$N$7),
OR(G28="Law Enforcement",T28=0),
(((T28/F28)*W28)*Constants!$N$28)+
(Constants!$N$29*(W28/F28))+
((T28/F28)*X28*Constants!$N$28)
),
0)</f>
        <v>0</v>
      </c>
      <c r="AA28" s="327">
        <f t="shared" si="5"/>
        <v>0</v>
      </c>
      <c r="AB28" s="994">
        <f>'Cost Share'!X28</f>
        <v>0</v>
      </c>
      <c r="AC28" s="995">
        <f>'Cost Share'!Y28</f>
        <v>0</v>
      </c>
      <c r="AD28" s="996">
        <f t="shared" si="6"/>
        <v>0</v>
      </c>
      <c r="AE28" s="363"/>
      <c r="AF28" s="1115">
        <f t="shared" si="7"/>
        <v>0</v>
      </c>
      <c r="AG28" s="1114"/>
      <c r="AH28" s="802">
        <f t="shared" si="8"/>
        <v>0</v>
      </c>
      <c r="AI28" s="299">
        <v>0</v>
      </c>
      <c r="AJ28" s="299">
        <v>0</v>
      </c>
      <c r="AK28" s="326">
        <f t="shared" si="9"/>
        <v>0</v>
      </c>
      <c r="AL28" s="327" cm="1">
        <f t="array" ref="AL28">ROUNDUP(
_xlfn.IFS(
ISBLANK(F28),0,
OR(G28="ORP",AF28=0),
(((AF28/F28)*AI28)*Constants!$N$14)+
(Constants!$N$15*(AI28/F28))+
((AF28/F28)*AJ28*Constants!$N$14),
OR(G28="TSERS",AF28=0),
(((AF28/F28)*AI28)*Constants!$N$7)+
(Constants!$N$8*(AI28/F28))+
((AF28/F28)*AJ28*Constants!$N$7),
OR(G28="Law Enforcement",AF28=0),
(((AF28/F28)*AI28)*Constants!$N$28)+
(Constants!$N$29*(AI28/F28))+
((AF28/F28)*AJ28*Constants!$N$28)
),
0)</f>
        <v>0</v>
      </c>
      <c r="AM28" s="327">
        <f t="shared" si="10"/>
        <v>0</v>
      </c>
      <c r="AN28" s="994">
        <f>'Cost Share'!AG28</f>
        <v>0</v>
      </c>
      <c r="AO28" s="995">
        <f>'Cost Share'!AH28</f>
        <v>0</v>
      </c>
      <c r="AP28" s="996">
        <f t="shared" si="11"/>
        <v>0</v>
      </c>
      <c r="AQ28" s="363"/>
      <c r="AR28" s="1115">
        <f t="shared" si="12"/>
        <v>0</v>
      </c>
      <c r="AS28" s="1114"/>
      <c r="AT28" s="802">
        <f t="shared" si="13"/>
        <v>0</v>
      </c>
      <c r="AU28" s="299">
        <v>0</v>
      </c>
      <c r="AV28" s="299">
        <v>0</v>
      </c>
      <c r="AW28" s="326">
        <f t="shared" si="14"/>
        <v>0</v>
      </c>
      <c r="AX28" s="327" cm="1">
        <f t="array" ref="AX28">ROUNDUP(
_xlfn.IFS(
ISBLANK(F28),0,
OR(G28="ORP",AR28=0),
(((AR28/F28)*AU28)*Constants!$N$14)+
(Constants!$N$15*(AU28/F28))+
((AR28/F28)*AV28*Constants!$N$14),
OR(G28="TSERS",AR28=0),
(((AR28/F28)*AU28)*Constants!$N$7)+
(Constants!$N$8*(AU28/F28))+
((AR28/F28)*AV28*Constants!$N$7),
OR(G28="Law Enforcement",AR28=0),
(((AR28/F28)*AU28)*Constants!$N$28)+
(Constants!$N$29*(AU28/F28))+
((AR28/F28)*AV28*Constants!$N$28)
),
0)</f>
        <v>0</v>
      </c>
      <c r="AY28" s="327">
        <f t="shared" si="15"/>
        <v>0</v>
      </c>
      <c r="AZ28" s="994">
        <f>'Cost Share'!AP28</f>
        <v>0</v>
      </c>
      <c r="BA28" s="995">
        <f>'Cost Share'!AQ28</f>
        <v>0</v>
      </c>
      <c r="BB28" s="996">
        <f t="shared" si="16"/>
        <v>0</v>
      </c>
      <c r="BC28" s="362"/>
      <c r="BD28" s="1113">
        <f t="shared" si="17"/>
        <v>0</v>
      </c>
      <c r="BE28" s="1114"/>
      <c r="BF28" s="802">
        <f t="shared" si="18"/>
        <v>0</v>
      </c>
      <c r="BG28" s="299">
        <v>0</v>
      </c>
      <c r="BH28" s="299">
        <v>0</v>
      </c>
      <c r="BI28" s="326">
        <f t="shared" si="19"/>
        <v>0</v>
      </c>
      <c r="BJ28" s="327" cm="1">
        <f t="array" ref="BJ28">ROUNDUP(
_xlfn.IFS(
ISBLANK(F28),0,
OR(G28="ORP",BD28=0),
(((BD28/F28)*BG28)*Constants!$N$14)+
(Constants!$N$15*(BG28/F28))+
((BD28/F28)*BH28*Constants!$N$14),
OR(G28="TSERS",BD28=0),
(((BD28/F28)*BG28)*Constants!$N$7)+
(Constants!$N$8*(BG28/F28))+
((BD28/F28)*BH28*Constants!$N$7),
OR(G28="Law Enforcement",BD28=0),
(((BD28/F28)*BG28)*Constants!$N$28)+
(Constants!$N$29*(BG28/F28))+
((BD28/F28)*BH28*Constants!$N$28)
),
0)</f>
        <v>0</v>
      </c>
      <c r="BK28" s="327">
        <f t="shared" si="20"/>
        <v>0</v>
      </c>
      <c r="BL28" s="994">
        <f>'Cost Share'!AY28</f>
        <v>0</v>
      </c>
      <c r="BM28" s="995">
        <f>'Cost Share'!AZ28</f>
        <v>0</v>
      </c>
      <c r="BN28" s="996">
        <f t="shared" si="21"/>
        <v>0</v>
      </c>
      <c r="BO28" s="362"/>
      <c r="BP28" s="326">
        <f t="shared" si="22"/>
        <v>0</v>
      </c>
      <c r="BQ28" s="326">
        <f t="shared" si="23"/>
        <v>0</v>
      </c>
      <c r="BR28" s="338">
        <f t="shared" si="24"/>
        <v>0</v>
      </c>
      <c r="BS28" s="788"/>
    </row>
    <row r="29" spans="1:71" ht="12.75" customHeight="1" outlineLevel="1" x14ac:dyDescent="0.2">
      <c r="A29" s="788"/>
      <c r="B29" s="773"/>
      <c r="C29" s="1247"/>
      <c r="D29" s="1136"/>
      <c r="E29" s="295">
        <v>1.03</v>
      </c>
      <c r="F29" s="298">
        <v>12</v>
      </c>
      <c r="G29" s="305"/>
      <c r="H29" s="1242">
        <v>0</v>
      </c>
      <c r="I29" s="1243"/>
      <c r="J29" s="795">
        <f t="shared" si="25"/>
        <v>0</v>
      </c>
      <c r="K29" s="308">
        <v>0</v>
      </c>
      <c r="L29" s="308">
        <v>0</v>
      </c>
      <c r="M29" s="326">
        <f t="shared" si="26"/>
        <v>0</v>
      </c>
      <c r="N29" s="327" cm="1">
        <f t="array" ref="N29">ROUNDUP(
    _xlfn.IFS(
        ISBLANK(F29), 0,
        OR(G29="ORP", H29=0),
            (((H29/F29)*K29)*Constants!$N$14) +
            (Constants!$N$15*(K29/F29)) +
            ((H29/F29)*L29*Constants!$N$14),
        OR(G29="TSERS", H29=0),
            (((H29/F29)*K29)*Constants!$N$7) +
            (Constants!$N$8*(K29/F29)) +
            ((H29/F29)*L29*Constants!$N$7),
        OR(G29="Law Enforcement", H29=0),
            (((H29/F29)*K29)*Constants!$N$28) +
            (Constants!$N$29*(K29/F29)) +
            ((H29/F29)*L29*Constants!$N$28)
    ),
0)</f>
        <v>0</v>
      </c>
      <c r="O29" s="956">
        <f t="shared" si="0"/>
        <v>0</v>
      </c>
      <c r="P29" s="994">
        <f>'Cost Share'!O29</f>
        <v>0</v>
      </c>
      <c r="Q29" s="995">
        <f>'Cost Share'!P29</f>
        <v>0</v>
      </c>
      <c r="R29" s="996">
        <f t="shared" si="1"/>
        <v>0</v>
      </c>
      <c r="S29" s="363"/>
      <c r="T29" s="1115">
        <f t="shared" si="2"/>
        <v>0</v>
      </c>
      <c r="U29" s="1115"/>
      <c r="V29" s="798">
        <f t="shared" si="3"/>
        <v>0</v>
      </c>
      <c r="W29" s="308">
        <v>0</v>
      </c>
      <c r="X29" s="308">
        <v>0</v>
      </c>
      <c r="Y29" s="326">
        <f t="shared" si="4"/>
        <v>0</v>
      </c>
      <c r="Z29" s="327" cm="1">
        <f t="array" ref="Z29">ROUNDUP(
_xlfn.IFS(
ISBLANK(F29),0,
OR(G29="ORP",T29=0),
(((T29/F29)*W29)*Constants!$N$14)+
(Constants!$N$15*(W29/F29))+
((T29/F29)*X29*Constants!$N$14),
OR(G29="TSERS",T29=0),
(((T29/F29)*W29)*Constants!$N$7)+
(Constants!$N$8*(W29/F29))+
((T29/F29)*X29*Constants!$N$7),
OR(G29="Law Enforcement",T29=0),
(((T29/F29)*W29)*Constants!$N$28)+
(Constants!$N$29*(W29/F29))+
((T29/F29)*X29*Constants!$N$28)
),
0)</f>
        <v>0</v>
      </c>
      <c r="AA29" s="327">
        <f t="shared" si="5"/>
        <v>0</v>
      </c>
      <c r="AB29" s="994">
        <f>'Cost Share'!X29</f>
        <v>0</v>
      </c>
      <c r="AC29" s="995">
        <f>'Cost Share'!Y29</f>
        <v>0</v>
      </c>
      <c r="AD29" s="996">
        <f t="shared" si="6"/>
        <v>0</v>
      </c>
      <c r="AE29" s="363"/>
      <c r="AF29" s="1115">
        <f t="shared" si="7"/>
        <v>0</v>
      </c>
      <c r="AG29" s="1114"/>
      <c r="AH29" s="802">
        <f t="shared" si="8"/>
        <v>0</v>
      </c>
      <c r="AI29" s="299">
        <v>0</v>
      </c>
      <c r="AJ29" s="299">
        <v>0</v>
      </c>
      <c r="AK29" s="326">
        <f t="shared" si="9"/>
        <v>0</v>
      </c>
      <c r="AL29" s="327" cm="1">
        <f t="array" ref="AL29">ROUNDUP(
_xlfn.IFS(
ISBLANK(F29),0,
OR(G29="ORP",AF29=0),
(((AF29/F29)*AI29)*Constants!$N$14)+
(Constants!$N$15*(AI29/F29))+
((AF29/F29)*AJ29*Constants!$N$14),
OR(G29="TSERS",AF29=0),
(((AF29/F29)*AI29)*Constants!$N$7)+
(Constants!$N$8*(AI29/F29))+
((AF29/F29)*AJ29*Constants!$N$7),
OR(G29="Law Enforcement",AF29=0),
(((AF29/F29)*AI29)*Constants!$N$28)+
(Constants!$N$29*(AI29/F29))+
((AF29/F29)*AJ29*Constants!$N$28)
),
0)</f>
        <v>0</v>
      </c>
      <c r="AM29" s="327">
        <f t="shared" si="10"/>
        <v>0</v>
      </c>
      <c r="AN29" s="994">
        <f>'Cost Share'!AG29</f>
        <v>0</v>
      </c>
      <c r="AO29" s="995">
        <f>'Cost Share'!AH29</f>
        <v>0</v>
      </c>
      <c r="AP29" s="996">
        <f t="shared" si="11"/>
        <v>0</v>
      </c>
      <c r="AQ29" s="363"/>
      <c r="AR29" s="1115">
        <f t="shared" si="12"/>
        <v>0</v>
      </c>
      <c r="AS29" s="1114"/>
      <c r="AT29" s="802">
        <f t="shared" si="13"/>
        <v>0</v>
      </c>
      <c r="AU29" s="299">
        <v>0</v>
      </c>
      <c r="AV29" s="299">
        <v>0</v>
      </c>
      <c r="AW29" s="326">
        <f t="shared" si="14"/>
        <v>0</v>
      </c>
      <c r="AX29" s="327" cm="1">
        <f t="array" ref="AX29">ROUNDUP(
_xlfn.IFS(
ISBLANK(F29),0,
OR(G29="ORP",AR29=0),
(((AR29/F29)*AU29)*Constants!$N$14)+
(Constants!$N$15*(AU29/F29))+
((AR29/F29)*AV29*Constants!$N$14),
OR(G29="TSERS",AR29=0),
(((AR29/F29)*AU29)*Constants!$N$7)+
(Constants!$N$8*(AU29/F29))+
((AR29/F29)*AV29*Constants!$N$7),
OR(G29="Law Enforcement",AR29=0),
(((AR29/F29)*AU29)*Constants!$N$28)+
(Constants!$N$29*(AU29/F29))+
((AR29/F29)*AV29*Constants!$N$28)
),
0)</f>
        <v>0</v>
      </c>
      <c r="AY29" s="327">
        <f t="shared" si="15"/>
        <v>0</v>
      </c>
      <c r="AZ29" s="994">
        <f>'Cost Share'!AP29</f>
        <v>0</v>
      </c>
      <c r="BA29" s="995">
        <f>'Cost Share'!AQ29</f>
        <v>0</v>
      </c>
      <c r="BB29" s="996">
        <f t="shared" si="16"/>
        <v>0</v>
      </c>
      <c r="BC29" s="362"/>
      <c r="BD29" s="1113">
        <f t="shared" si="17"/>
        <v>0</v>
      </c>
      <c r="BE29" s="1114"/>
      <c r="BF29" s="802">
        <f t="shared" si="18"/>
        <v>0</v>
      </c>
      <c r="BG29" s="299">
        <v>0</v>
      </c>
      <c r="BH29" s="299">
        <v>0</v>
      </c>
      <c r="BI29" s="326">
        <f t="shared" si="19"/>
        <v>0</v>
      </c>
      <c r="BJ29" s="327" cm="1">
        <f t="array" ref="BJ29">ROUNDUP(
_xlfn.IFS(
ISBLANK(F29),0,
OR(G29="ORP",BD29=0),
(((BD29/F29)*BG29)*Constants!$N$14)+
(Constants!$N$15*(BG29/F29))+
((BD29/F29)*BH29*Constants!$N$14),
OR(G29="TSERS",BD29=0),
(((BD29/F29)*BG29)*Constants!$N$7)+
(Constants!$N$8*(BG29/F29))+
((BD29/F29)*BH29*Constants!$N$7),
OR(G29="Law Enforcement",BD29=0),
(((BD29/F29)*BG29)*Constants!$N$28)+
(Constants!$N$29*(BG29/F29))+
((BD29/F29)*BH29*Constants!$N$28)
),
0)</f>
        <v>0</v>
      </c>
      <c r="BK29" s="327">
        <f t="shared" si="20"/>
        <v>0</v>
      </c>
      <c r="BL29" s="994">
        <f>'Cost Share'!AY29</f>
        <v>0</v>
      </c>
      <c r="BM29" s="995">
        <f>'Cost Share'!AZ29</f>
        <v>0</v>
      </c>
      <c r="BN29" s="996">
        <f t="shared" si="21"/>
        <v>0</v>
      </c>
      <c r="BO29" s="362"/>
      <c r="BP29" s="326">
        <f t="shared" si="22"/>
        <v>0</v>
      </c>
      <c r="BQ29" s="326">
        <f t="shared" si="23"/>
        <v>0</v>
      </c>
      <c r="BR29" s="338">
        <f t="shared" si="24"/>
        <v>0</v>
      </c>
      <c r="BS29" s="788"/>
    </row>
    <row r="30" spans="1:71" ht="12.75" customHeight="1" outlineLevel="1" thickBot="1" x14ac:dyDescent="0.25">
      <c r="A30" s="788"/>
      <c r="B30" s="774"/>
      <c r="C30" s="1405"/>
      <c r="D30" s="1149"/>
      <c r="E30" s="312">
        <v>1.03</v>
      </c>
      <c r="F30" s="300">
        <v>12</v>
      </c>
      <c r="G30" s="313"/>
      <c r="H30" s="1386">
        <v>0</v>
      </c>
      <c r="I30" s="1387"/>
      <c r="J30" s="795">
        <f t="shared" si="25"/>
        <v>0</v>
      </c>
      <c r="K30" s="314">
        <v>0</v>
      </c>
      <c r="L30" s="314">
        <v>0</v>
      </c>
      <c r="M30" s="331">
        <f t="shared" si="26"/>
        <v>0</v>
      </c>
      <c r="N30" s="332" cm="1">
        <f t="array" ref="N30">ROUNDUP(
    _xlfn.IFS(
        ISBLANK(F30), 0,
        OR(G30="ORP", H30=0),
            (((H30/F30)*K30)*Constants!$N$14) +
            (Constants!$N$15*(K30/F30)) +
            ((H30/F30)*L30*Constants!$N$14),
        OR(G30="TSERS", H30=0),
            (((H30/F30)*K30)*Constants!$N$7) +
            (Constants!$N$8*(K30/F30)) +
            ((H30/F30)*L30*Constants!$N$7),
        OR(G30="Law Enforcement", H30=0),
            (((H30/F30)*K30)*Constants!$N$28) +
            (Constants!$N$29*(K30/F30)) +
            ((H30/F30)*L30*Constants!$N$28)
    ),
0)</f>
        <v>0</v>
      </c>
      <c r="O30" s="945">
        <f t="shared" si="0"/>
        <v>0</v>
      </c>
      <c r="P30" s="991">
        <f>'Cost Share'!O30</f>
        <v>0</v>
      </c>
      <c r="Q30" s="992">
        <f>'Cost Share'!P30</f>
        <v>0</v>
      </c>
      <c r="R30" s="993">
        <f t="shared" si="1"/>
        <v>0</v>
      </c>
      <c r="S30" s="363"/>
      <c r="T30" s="1390">
        <f t="shared" si="2"/>
        <v>0</v>
      </c>
      <c r="U30" s="1390"/>
      <c r="V30" s="799">
        <f t="shared" si="3"/>
        <v>0</v>
      </c>
      <c r="W30" s="314">
        <v>0</v>
      </c>
      <c r="X30" s="314">
        <v>0</v>
      </c>
      <c r="Y30" s="331">
        <f t="shared" si="4"/>
        <v>0</v>
      </c>
      <c r="Z30" s="332" cm="1">
        <f t="array" ref="Z30">ROUNDUP(
_xlfn.IFS(
ISBLANK(F30),0,
OR(G30="ORP",T30=0),
(((T30/F30)*W30)*Constants!$N$14)+
(Constants!$N$15*(W30/F30))+
((T30/F30)*X30*Constants!$N$14),
OR(G30="TSERS",T30=0),
(((T30/F30)*W30)*Constants!$N$7)+
(Constants!$N$8*(W30/F30))+
((T30/F30)*X30*Constants!$N$7),
OR(G30="Law Enforcement",T30=0),
(((T30/F30)*W30)*Constants!$N$28)+
(Constants!$N$29*(W30/F30))+
((T30/F30)*X30*Constants!$N$28)
),
0)</f>
        <v>0</v>
      </c>
      <c r="AA30" s="332">
        <f t="shared" si="5"/>
        <v>0</v>
      </c>
      <c r="AB30" s="991">
        <f>'Cost Share'!X30</f>
        <v>0</v>
      </c>
      <c r="AC30" s="992">
        <f>'Cost Share'!Y30</f>
        <v>0</v>
      </c>
      <c r="AD30" s="993">
        <f t="shared" si="6"/>
        <v>0</v>
      </c>
      <c r="AE30" s="363"/>
      <c r="AF30" s="1390">
        <f t="shared" si="7"/>
        <v>0</v>
      </c>
      <c r="AG30" s="1390"/>
      <c r="AH30" s="800">
        <f t="shared" si="8"/>
        <v>0</v>
      </c>
      <c r="AI30" s="315">
        <v>0</v>
      </c>
      <c r="AJ30" s="316">
        <v>0</v>
      </c>
      <c r="AK30" s="331">
        <f t="shared" si="9"/>
        <v>0</v>
      </c>
      <c r="AL30" s="327" cm="1">
        <f t="array" ref="AL30">ROUNDUP(
_xlfn.IFS(
ISBLANK(F30),0,
OR(G30="ORP",AF30=0),
(((AF30/F30)*AI30)*Constants!$N$14)+
(Constants!$N$15*(AI30/F30))+
((AF30/F30)*AJ30*Constants!$N$14),
OR(G30="TSERS",AF30=0),
(((AF30/F30)*AI30)*Constants!$N$7)+
(Constants!$N$8*(AI30/F30))+
((AF30/F30)*AJ30*Constants!$N$7),
OR(G30="Law Enforcement",AF30=0),
(((AF30/F30)*AI30)*Constants!$N$28)+
(Constants!$N$29*(AI30/F30))+
((AF30/F30)*AJ30*Constants!$N$28)
),
0)</f>
        <v>0</v>
      </c>
      <c r="AM30" s="332">
        <f t="shared" si="10"/>
        <v>0</v>
      </c>
      <c r="AN30" s="991">
        <f>'Cost Share'!AG30</f>
        <v>0</v>
      </c>
      <c r="AO30" s="992">
        <f>'Cost Share'!AH30</f>
        <v>0</v>
      </c>
      <c r="AP30" s="993">
        <f t="shared" si="11"/>
        <v>0</v>
      </c>
      <c r="AQ30" s="363"/>
      <c r="AR30" s="1117">
        <f t="shared" si="12"/>
        <v>0</v>
      </c>
      <c r="AS30" s="1117"/>
      <c r="AT30" s="800">
        <f t="shared" si="13"/>
        <v>0</v>
      </c>
      <c r="AU30" s="315">
        <v>0</v>
      </c>
      <c r="AV30" s="315">
        <v>0</v>
      </c>
      <c r="AW30" s="331">
        <f t="shared" si="14"/>
        <v>0</v>
      </c>
      <c r="AX30" s="332" cm="1">
        <f t="array" ref="AX30">ROUNDUP(
_xlfn.IFS(
ISBLANK(F30),0,
OR(G30="ORP",AR30=0),
(((AR30/F30)*AU30)*Constants!$N$14)+
(Constants!$N$15*(AU30/F30))+
((AR30/F30)*AV30*Constants!$N$14),
OR(G30="TSERS",AR30=0),
(((AR30/F30)*AU30)*Constants!$N$7)+
(Constants!$N$8*(AU30/F30))+
((AR30/F30)*AV30*Constants!$N$7),
OR(G30="Law Enforcement",AR30=0),
(((AR30/F30)*AU30)*Constants!$N$28)+
(Constants!$N$29*(AU30/F30))+
((AR30/F30)*AV30*Constants!$N$28)
),
0)</f>
        <v>0</v>
      </c>
      <c r="AY30" s="332">
        <f t="shared" si="15"/>
        <v>0</v>
      </c>
      <c r="AZ30" s="991">
        <f>'Cost Share'!AP30</f>
        <v>0</v>
      </c>
      <c r="BA30" s="992">
        <f>'Cost Share'!AQ30</f>
        <v>0</v>
      </c>
      <c r="BB30" s="993">
        <f t="shared" si="16"/>
        <v>0</v>
      </c>
      <c r="BC30" s="362"/>
      <c r="BD30" s="1116">
        <f t="shared" si="17"/>
        <v>0</v>
      </c>
      <c r="BE30" s="1117"/>
      <c r="BF30" s="800">
        <f t="shared" si="18"/>
        <v>0</v>
      </c>
      <c r="BG30" s="315">
        <v>0</v>
      </c>
      <c r="BH30" s="315">
        <v>0</v>
      </c>
      <c r="BI30" s="331">
        <f t="shared" si="19"/>
        <v>0</v>
      </c>
      <c r="BJ30" s="332" cm="1">
        <f t="array" ref="BJ30">ROUNDUP(
_xlfn.IFS(
ISBLANK(F30),0,
OR(G30="ORP",BD30=0),
(((BD30/F30)*BG30)*Constants!$N$14)+
(Constants!$N$15*(BG30/F30))+
((BD30/F30)*BH30*Constants!$N$14),
OR(G30="TSERS",BD30=0),
(((BD30/F30)*BG30)*Constants!$N$7)+
(Constants!$N$8*(BG30/F30))+
((BD30/F30)*BH30*Constants!$N$7),
OR(G30="Law Enforcement",BD30=0),
(((BD30/F30)*BG30)*Constants!$N$28)+
(Constants!$N$29*(BG30/F30))+
((BD30/F30)*BH30*Constants!$N$28)
),
0)</f>
        <v>0</v>
      </c>
      <c r="BK30" s="332">
        <f t="shared" si="20"/>
        <v>0</v>
      </c>
      <c r="BL30" s="991">
        <f>'Cost Share'!AY30</f>
        <v>0</v>
      </c>
      <c r="BM30" s="992">
        <f>'Cost Share'!AZ30</f>
        <v>0</v>
      </c>
      <c r="BN30" s="993">
        <f t="shared" si="21"/>
        <v>0</v>
      </c>
      <c r="BO30" s="362"/>
      <c r="BP30" s="331">
        <f t="shared" si="22"/>
        <v>0</v>
      </c>
      <c r="BQ30" s="331">
        <f t="shared" si="23"/>
        <v>0</v>
      </c>
      <c r="BR30" s="437">
        <f t="shared" si="24"/>
        <v>0</v>
      </c>
      <c r="BS30" s="788"/>
    </row>
    <row r="31" spans="1:71" ht="12.75" customHeight="1" outlineLevel="1" thickBot="1" x14ac:dyDescent="0.25">
      <c r="A31" s="788"/>
      <c r="B31" s="776" t="s">
        <v>157</v>
      </c>
      <c r="C31" s="333"/>
      <c r="D31" s="333"/>
      <c r="E31" s="333"/>
      <c r="F31" s="375"/>
      <c r="G31" s="375"/>
      <c r="H31" s="375"/>
      <c r="I31" s="375"/>
      <c r="J31" s="375"/>
      <c r="K31" s="376"/>
      <c r="L31" s="375"/>
      <c r="M31" s="334">
        <f>SUM(M15:M30)</f>
        <v>18439</v>
      </c>
      <c r="N31" s="334">
        <f t="shared" ref="N31:O31" si="27">SUM(N15:N30)</f>
        <v>6501</v>
      </c>
      <c r="O31" s="334">
        <f t="shared" si="27"/>
        <v>24940</v>
      </c>
      <c r="P31" s="961">
        <f>SUM(P15:P30)</f>
        <v>0</v>
      </c>
      <c r="Q31" s="949">
        <f t="shared" ref="Q31:R31" si="28">SUM(Q15:Q30)</f>
        <v>0</v>
      </c>
      <c r="R31" s="962">
        <f t="shared" si="28"/>
        <v>0</v>
      </c>
      <c r="S31" s="379"/>
      <c r="T31" s="375"/>
      <c r="U31" s="375"/>
      <c r="V31" s="375"/>
      <c r="W31" s="375"/>
      <c r="X31" s="334"/>
      <c r="Y31" s="334">
        <f>SUM(Y15:Y30)</f>
        <v>0</v>
      </c>
      <c r="Z31" s="334">
        <f t="shared" ref="Z31:AA31" si="29">SUM(Z15:Z30)</f>
        <v>0</v>
      </c>
      <c r="AA31" s="334">
        <f t="shared" si="29"/>
        <v>0</v>
      </c>
      <c r="AB31" s="961">
        <f>SUM(AB15:AB30)</f>
        <v>0</v>
      </c>
      <c r="AC31" s="949">
        <f t="shared" ref="AC31:AD31" si="30">SUM(AC15:AC30)</f>
        <v>0</v>
      </c>
      <c r="AD31" s="962">
        <f t="shared" si="30"/>
        <v>0</v>
      </c>
      <c r="AE31" s="377"/>
      <c r="AF31" s="375"/>
      <c r="AG31" s="375"/>
      <c r="AH31" s="375"/>
      <c r="AI31" s="375"/>
      <c r="AJ31" s="334"/>
      <c r="AK31" s="334">
        <f>SUM(AK15:AK30)</f>
        <v>0</v>
      </c>
      <c r="AL31" s="334">
        <f t="shared" ref="AL31" si="31">SUM(AL15:AL30)</f>
        <v>0</v>
      </c>
      <c r="AM31" s="334">
        <f t="shared" ref="AM31" si="32">SUM(AM15:AM30)</f>
        <v>0</v>
      </c>
      <c r="AN31" s="961">
        <f>SUM(AN15:AN30)</f>
        <v>0</v>
      </c>
      <c r="AO31" s="949">
        <f t="shared" ref="AO31:AP31" si="33">SUM(AO15:AO30)</f>
        <v>0</v>
      </c>
      <c r="AP31" s="962">
        <f t="shared" si="33"/>
        <v>0</v>
      </c>
      <c r="AQ31" s="709"/>
      <c r="AR31" s="710"/>
      <c r="AS31" s="710"/>
      <c r="AT31" s="710"/>
      <c r="AU31" s="710"/>
      <c r="AV31" s="711"/>
      <c r="AW31" s="711">
        <f>SUM(AW15:AW30)</f>
        <v>0</v>
      </c>
      <c r="AX31" s="711">
        <f t="shared" ref="AX31" si="34">SUM(AX15:AX30)</f>
        <v>0</v>
      </c>
      <c r="AY31" s="711">
        <f t="shared" ref="AY31" si="35">SUM(AY15:AY30)</f>
        <v>0</v>
      </c>
      <c r="AZ31" s="961">
        <f>SUM(AZ15:AZ30)</f>
        <v>0</v>
      </c>
      <c r="BA31" s="949">
        <f t="shared" ref="BA31:BB31" si="36">SUM(BA15:BA30)</f>
        <v>0</v>
      </c>
      <c r="BB31" s="962">
        <f t="shared" si="36"/>
        <v>0</v>
      </c>
      <c r="BC31" s="712"/>
      <c r="BD31" s="710"/>
      <c r="BE31" s="710"/>
      <c r="BF31" s="710"/>
      <c r="BG31" s="710"/>
      <c r="BH31" s="711"/>
      <c r="BI31" s="711">
        <f>SUM(BI15:BI30)</f>
        <v>0</v>
      </c>
      <c r="BJ31" s="711">
        <f t="shared" ref="BJ31" si="37">SUM(BJ15:BJ30)</f>
        <v>0</v>
      </c>
      <c r="BK31" s="711">
        <f t="shared" ref="BK31" si="38">SUM(BK15:BK30)</f>
        <v>0</v>
      </c>
      <c r="BL31" s="961">
        <f>SUM(BL15:BL30)</f>
        <v>0</v>
      </c>
      <c r="BM31" s="949">
        <f t="shared" ref="BM31:BN31" si="39">SUM(BM15:BM30)</f>
        <v>0</v>
      </c>
      <c r="BN31" s="962">
        <f t="shared" si="39"/>
        <v>0</v>
      </c>
      <c r="BO31" s="712"/>
      <c r="BP31" s="711">
        <f>SUM(BP15:BP30)</f>
        <v>18439</v>
      </c>
      <c r="BQ31" s="711">
        <f t="shared" ref="BQ31" si="40">SUM(BQ15:BQ30)</f>
        <v>6501</v>
      </c>
      <c r="BR31" s="713">
        <f t="shared" ref="BR31" si="41">SUM(BR15:BR30)</f>
        <v>24940</v>
      </c>
      <c r="BS31" s="788"/>
    </row>
    <row r="32" spans="1:71" s="369" customFormat="1" ht="12.75" customHeight="1" x14ac:dyDescent="0.2">
      <c r="A32" s="788"/>
      <c r="B32" s="794"/>
      <c r="C32" s="304"/>
      <c r="D32" s="304"/>
      <c r="E32" s="304"/>
      <c r="F32" s="30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c r="BF32" s="304"/>
      <c r="BG32" s="304"/>
      <c r="BH32" s="304"/>
      <c r="BI32" s="304"/>
      <c r="BJ32" s="304"/>
      <c r="BK32" s="304"/>
      <c r="BL32" s="304"/>
      <c r="BM32" s="304"/>
      <c r="BN32" s="304"/>
      <c r="BO32" s="304"/>
      <c r="BP32" s="304"/>
      <c r="BQ32" s="304"/>
      <c r="BR32" s="304"/>
      <c r="BS32" s="788"/>
    </row>
    <row r="33" spans="1:71" ht="14.25" customHeight="1" thickBot="1" x14ac:dyDescent="0.25">
      <c r="A33" s="788"/>
      <c r="B33" s="1237" t="s">
        <v>158</v>
      </c>
      <c r="C33" s="1237"/>
      <c r="D33" s="1237"/>
      <c r="E33" s="1237"/>
      <c r="F33" s="1237"/>
      <c r="G33" s="1237"/>
      <c r="H33" s="1237"/>
      <c r="I33" s="1237"/>
      <c r="J33" s="1237"/>
      <c r="K33" s="1237"/>
      <c r="L33" s="1237"/>
      <c r="M33" s="1237"/>
      <c r="N33" s="1237"/>
      <c r="O33" s="1237"/>
      <c r="P33" s="1237"/>
      <c r="Q33" s="1237"/>
      <c r="R33" s="1237"/>
      <c r="S33" s="1237"/>
      <c r="T33" s="1237"/>
      <c r="U33" s="1237"/>
      <c r="V33" s="1237"/>
      <c r="W33" s="1237"/>
      <c r="X33" s="1237"/>
      <c r="Y33" s="1237"/>
      <c r="Z33" s="1237"/>
      <c r="AA33" s="1237"/>
      <c r="AB33" s="1237"/>
      <c r="AC33" s="1237"/>
      <c r="AD33" s="1237"/>
      <c r="AE33" s="1237"/>
      <c r="AF33" s="1237"/>
      <c r="AG33" s="1237"/>
      <c r="AH33" s="1237"/>
      <c r="AI33" s="1237"/>
      <c r="AJ33" s="1237"/>
      <c r="AK33" s="1237"/>
      <c r="AL33" s="1237"/>
      <c r="AM33" s="1237"/>
      <c r="AN33" s="1237"/>
      <c r="AO33" s="1237"/>
      <c r="AP33" s="1237"/>
      <c r="AQ33" s="1237"/>
      <c r="AR33" s="1237"/>
      <c r="AS33" s="1237"/>
      <c r="AT33" s="1237"/>
      <c r="AU33" s="1237"/>
      <c r="AV33" s="1237"/>
      <c r="AW33" s="1237"/>
      <c r="AX33" s="1237"/>
      <c r="AY33" s="1237"/>
      <c r="AZ33" s="1237"/>
      <c r="BA33" s="1237"/>
      <c r="BB33" s="1237"/>
      <c r="BC33" s="1237"/>
      <c r="BD33" s="1237"/>
      <c r="BE33" s="1237"/>
      <c r="BF33" s="1237"/>
      <c r="BG33" s="1237"/>
      <c r="BH33" s="1237"/>
      <c r="BI33" s="1237"/>
      <c r="BJ33" s="1237"/>
      <c r="BK33" s="1237"/>
      <c r="BL33" s="1237"/>
      <c r="BM33" s="1237"/>
      <c r="BN33" s="1237"/>
      <c r="BO33" s="1237"/>
      <c r="BP33" s="1237"/>
      <c r="BQ33" s="1237"/>
      <c r="BR33" s="1237"/>
      <c r="BS33" s="788"/>
    </row>
    <row r="34" spans="1:71" s="369" customFormat="1" ht="14.25" customHeight="1" outlineLevel="1" thickBot="1" x14ac:dyDescent="0.25">
      <c r="A34" s="788"/>
      <c r="B34" s="805"/>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4"/>
      <c r="BQ34" s="304"/>
      <c r="BR34" s="304"/>
      <c r="BS34" s="788"/>
    </row>
    <row r="35" spans="1:71" s="588" customFormat="1" ht="14.25" customHeight="1" outlineLevel="1" thickBot="1" x14ac:dyDescent="0.25">
      <c r="A35" s="792"/>
      <c r="B35" s="777" t="s">
        <v>159</v>
      </c>
      <c r="C35" s="1403" t="s">
        <v>160</v>
      </c>
      <c r="D35" s="1404"/>
      <c r="E35" s="1373" t="s">
        <v>161</v>
      </c>
      <c r="F35" s="1374"/>
      <c r="G35" s="1420" t="s">
        <v>162</v>
      </c>
      <c r="H35" s="1420"/>
      <c r="I35" s="1379" t="s">
        <v>163</v>
      </c>
      <c r="J35" s="1379"/>
      <c r="K35" s="1379" t="s">
        <v>155</v>
      </c>
      <c r="L35" s="1379"/>
      <c r="M35" s="807" t="s">
        <v>151</v>
      </c>
      <c r="N35" s="807" t="s">
        <v>152</v>
      </c>
      <c r="O35" s="807" t="s">
        <v>164</v>
      </c>
      <c r="P35" s="964" t="s">
        <v>151</v>
      </c>
      <c r="Q35" s="950" t="s">
        <v>152</v>
      </c>
      <c r="R35" s="965" t="s">
        <v>164</v>
      </c>
      <c r="S35" s="586"/>
      <c r="T35" s="319" t="s">
        <v>162</v>
      </c>
      <c r="U35" s="1120" t="s">
        <v>163</v>
      </c>
      <c r="V35" s="1120"/>
      <c r="W35" s="1120" t="s">
        <v>155</v>
      </c>
      <c r="X35" s="1120"/>
      <c r="Y35" s="583" t="s">
        <v>151</v>
      </c>
      <c r="Z35" s="583" t="s">
        <v>152</v>
      </c>
      <c r="AA35" s="584" t="s">
        <v>164</v>
      </c>
      <c r="AB35" s="964" t="s">
        <v>151</v>
      </c>
      <c r="AC35" s="950" t="s">
        <v>152</v>
      </c>
      <c r="AD35" s="965" t="s">
        <v>164</v>
      </c>
      <c r="AE35" s="586"/>
      <c r="AF35" s="319" t="s">
        <v>162</v>
      </c>
      <c r="AG35" s="1120" t="s">
        <v>163</v>
      </c>
      <c r="AH35" s="1120"/>
      <c r="AI35" s="1120" t="s">
        <v>155</v>
      </c>
      <c r="AJ35" s="1120"/>
      <c r="AK35" s="583" t="s">
        <v>151</v>
      </c>
      <c r="AL35" s="583" t="s">
        <v>152</v>
      </c>
      <c r="AM35" s="584" t="s">
        <v>164</v>
      </c>
      <c r="AN35" s="964" t="s">
        <v>151</v>
      </c>
      <c r="AO35" s="950" t="s">
        <v>152</v>
      </c>
      <c r="AP35" s="965" t="s">
        <v>164</v>
      </c>
      <c r="AQ35" s="586"/>
      <c r="AR35" s="319" t="s">
        <v>162</v>
      </c>
      <c r="AS35" s="1120" t="s">
        <v>163</v>
      </c>
      <c r="AT35" s="1120"/>
      <c r="AU35" s="1120" t="s">
        <v>155</v>
      </c>
      <c r="AV35" s="1120"/>
      <c r="AW35" s="583" t="s">
        <v>151</v>
      </c>
      <c r="AX35" s="583" t="s">
        <v>152</v>
      </c>
      <c r="AY35" s="583" t="s">
        <v>164</v>
      </c>
      <c r="AZ35" s="964" t="s">
        <v>151</v>
      </c>
      <c r="BA35" s="950" t="s">
        <v>152</v>
      </c>
      <c r="BB35" s="965" t="s">
        <v>164</v>
      </c>
      <c r="BC35" s="586"/>
      <c r="BD35" s="319" t="s">
        <v>162</v>
      </c>
      <c r="BE35" s="1120" t="s">
        <v>163</v>
      </c>
      <c r="BF35" s="1120"/>
      <c r="BG35" s="1120" t="s">
        <v>155</v>
      </c>
      <c r="BH35" s="1120"/>
      <c r="BI35" s="583" t="s">
        <v>151</v>
      </c>
      <c r="BJ35" s="583" t="s">
        <v>152</v>
      </c>
      <c r="BK35" s="584" t="s">
        <v>164</v>
      </c>
      <c r="BL35" s="964" t="s">
        <v>151</v>
      </c>
      <c r="BM35" s="950" t="s">
        <v>152</v>
      </c>
      <c r="BN35" s="965" t="s">
        <v>164</v>
      </c>
      <c r="BO35" s="586"/>
      <c r="BP35" s="579" t="s">
        <v>151</v>
      </c>
      <c r="BQ35" s="580" t="s">
        <v>152</v>
      </c>
      <c r="BR35" s="581" t="s">
        <v>108</v>
      </c>
      <c r="BS35" s="792"/>
    </row>
    <row r="36" spans="1:71" ht="14.25" customHeight="1" outlineLevel="1" x14ac:dyDescent="0.2">
      <c r="A36" s="788"/>
      <c r="B36" s="778">
        <v>131010</v>
      </c>
      <c r="C36" s="1203" t="s">
        <v>165</v>
      </c>
      <c r="D36" s="1136"/>
      <c r="E36" s="1377">
        <v>1.03</v>
      </c>
      <c r="F36" s="1378"/>
      <c r="G36" s="1421">
        <v>0</v>
      </c>
      <c r="H36" s="1422"/>
      <c r="I36" s="1416">
        <v>0</v>
      </c>
      <c r="J36" s="1417"/>
      <c r="K36" s="1369">
        <v>0</v>
      </c>
      <c r="L36" s="1370"/>
      <c r="M36" s="391">
        <f>ROUND((G36*I36*K36),0)</f>
        <v>0</v>
      </c>
      <c r="N36" s="390">
        <f>ROUNDUP((M36 * 0.0865) + (Constants!$N$21 * ROUNDUP(K36, 0)), 0)</f>
        <v>0</v>
      </c>
      <c r="O36" s="963">
        <f>ROUND(M36+N36,0)</f>
        <v>0</v>
      </c>
      <c r="P36" s="966">
        <f>'Cost Share'!O36</f>
        <v>0</v>
      </c>
      <c r="Q36" s="951">
        <f>'Cost Share'!P36</f>
        <v>0</v>
      </c>
      <c r="R36" s="967">
        <f>ROUND(P36+Q36,0)</f>
        <v>0</v>
      </c>
      <c r="S36" s="362"/>
      <c r="T36" s="382">
        <f>G36*E36</f>
        <v>0</v>
      </c>
      <c r="U36" s="1367">
        <v>0</v>
      </c>
      <c r="V36" s="1368"/>
      <c r="W36" s="1367">
        <v>0</v>
      </c>
      <c r="X36" s="1368"/>
      <c r="Y36" s="385">
        <f>ROUND((T36*U36*W36),0)</f>
        <v>0</v>
      </c>
      <c r="Z36" s="387">
        <f>ROUNDUP((Y36 * 0.0865) + (Constants!$N$21 * ROUNDUP(W36, 0)), 0)</f>
        <v>0</v>
      </c>
      <c r="AA36" s="389">
        <f>ROUND(Y36+Z36,0)</f>
        <v>0</v>
      </c>
      <c r="AB36" s="966">
        <f>'Cost Share'!X36</f>
        <v>0</v>
      </c>
      <c r="AC36" s="951">
        <f>'Cost Share'!Y36</f>
        <v>0</v>
      </c>
      <c r="AD36" s="967">
        <f>ROUND(AB36+AC36,0)</f>
        <v>0</v>
      </c>
      <c r="AE36" s="362"/>
      <c r="AF36" s="382">
        <f>T36*E36</f>
        <v>0</v>
      </c>
      <c r="AG36" s="1367">
        <v>0</v>
      </c>
      <c r="AH36" s="1368"/>
      <c r="AI36" s="1367">
        <v>0</v>
      </c>
      <c r="AJ36" s="1368"/>
      <c r="AK36" s="385">
        <f>ROUND((AF36*AG36*AI36),0)</f>
        <v>0</v>
      </c>
      <c r="AL36" s="387">
        <f>ROUNDUP((AK36 * 0.0865) + (Constants!$N$21 * ROUNDUP(AI36, 0)), 0)</f>
        <v>0</v>
      </c>
      <c r="AM36" s="389">
        <f>ROUND(AK36+AL36,0)</f>
        <v>0</v>
      </c>
      <c r="AN36" s="998">
        <f>'Cost Share'!AG36</f>
        <v>0</v>
      </c>
      <c r="AO36" s="989">
        <f>'Cost Share'!AH36</f>
        <v>0</v>
      </c>
      <c r="AP36" s="967">
        <f>ROUND(AN36+AO36,0)</f>
        <v>0</v>
      </c>
      <c r="AQ36" s="362"/>
      <c r="AR36" s="382">
        <f>AF36*E36</f>
        <v>0</v>
      </c>
      <c r="AS36" s="1367">
        <v>0</v>
      </c>
      <c r="AT36" s="1368"/>
      <c r="AU36" s="1367">
        <v>0</v>
      </c>
      <c r="AV36" s="1368"/>
      <c r="AW36" s="385">
        <f>ROUND((AR36*AS36*AU36),0)</f>
        <v>0</v>
      </c>
      <c r="AX36" s="387">
        <f>ROUNDUP((AW36 * 0.0865) + (Constants!$N$21 * ROUNDUP(AU36, 0)), 0)</f>
        <v>0</v>
      </c>
      <c r="AY36" s="974">
        <f>ROUND(AW36+AX36,0)</f>
        <v>0</v>
      </c>
      <c r="AZ36" s="997">
        <f>'Cost Share'!AP36</f>
        <v>0</v>
      </c>
      <c r="BA36" s="989">
        <f>'Cost Share'!AQ36</f>
        <v>0</v>
      </c>
      <c r="BB36" s="967">
        <f>ROUND(AZ36+BA36,0)</f>
        <v>0</v>
      </c>
      <c r="BC36" s="362"/>
      <c r="BD36" s="361">
        <v>0</v>
      </c>
      <c r="BE36" s="1367">
        <v>0</v>
      </c>
      <c r="BF36" s="1368"/>
      <c r="BG36" s="1367">
        <v>0</v>
      </c>
      <c r="BH36" s="1368"/>
      <c r="BI36" s="385">
        <f>ROUND((BD36*BE36*BG36),0)</f>
        <v>0</v>
      </c>
      <c r="BJ36" s="387">
        <f>ROUNDUP((BI36 * 0.0865) + (Constants!$N$21 * ROUNDUP(BG36, 0)), 0)</f>
        <v>0</v>
      </c>
      <c r="BK36" s="387">
        <f>ROUND(BI36+BJ36,0)</f>
        <v>0</v>
      </c>
      <c r="BL36" s="997">
        <f>'Cost Share'!AY36</f>
        <v>0</v>
      </c>
      <c r="BM36" s="989">
        <f>'Cost Share'!AZ36</f>
        <v>0</v>
      </c>
      <c r="BN36" s="967">
        <f>ROUND(BL36+BM36,0)</f>
        <v>0</v>
      </c>
      <c r="BO36" s="362"/>
      <c r="BP36" s="337">
        <f t="shared" ref="BP36:BQ40" si="42">M36+Y36+AK36+AW36+BI36</f>
        <v>0</v>
      </c>
      <c r="BQ36" s="326">
        <f t="shared" si="42"/>
        <v>0</v>
      </c>
      <c r="BR36" s="338">
        <f t="shared" ref="BR36:BR40" si="43">SUM(BP36:BQ36)</f>
        <v>0</v>
      </c>
      <c r="BS36" s="788"/>
    </row>
    <row r="37" spans="1:71" ht="14.25" customHeight="1" outlineLevel="1" x14ac:dyDescent="0.2">
      <c r="A37" s="788"/>
      <c r="B37" s="779">
        <v>131010</v>
      </c>
      <c r="C37" s="1203" t="s">
        <v>165</v>
      </c>
      <c r="D37" s="1136"/>
      <c r="E37" s="1375">
        <v>1.03</v>
      </c>
      <c r="F37" s="1376"/>
      <c r="G37" s="1423">
        <v>0</v>
      </c>
      <c r="H37" s="1424"/>
      <c r="I37" s="1380">
        <v>0</v>
      </c>
      <c r="J37" s="1381"/>
      <c r="K37" s="1102">
        <v>0</v>
      </c>
      <c r="L37" s="1103"/>
      <c r="M37" s="386">
        <f>ROUND((G37*I37*K37),0)</f>
        <v>0</v>
      </c>
      <c r="N37" s="388">
        <f>ROUNDUP((M37 * 0.0865) + (Constants!$N$21 * ROUNDUP(K37, 0)), 0)</f>
        <v>0</v>
      </c>
      <c r="O37" s="955">
        <f>ROUND(M37+N37,0)</f>
        <v>0</v>
      </c>
      <c r="P37" s="966">
        <f>'Cost Share'!O37</f>
        <v>0</v>
      </c>
      <c r="Q37" s="951">
        <f>'Cost Share'!P37</f>
        <v>0</v>
      </c>
      <c r="R37" s="967">
        <f t="shared" ref="R37:R40" si="44">ROUND(P37+Q37,0)</f>
        <v>0</v>
      </c>
      <c r="S37" s="362"/>
      <c r="T37" s="382">
        <f>G37*E37</f>
        <v>0</v>
      </c>
      <c r="U37" s="1102">
        <v>0</v>
      </c>
      <c r="V37" s="1103"/>
      <c r="W37" s="1102">
        <v>0</v>
      </c>
      <c r="X37" s="1103"/>
      <c r="Y37" s="386">
        <f>ROUND((T37*U37*W37),0)</f>
        <v>0</v>
      </c>
      <c r="Z37" s="390">
        <f>ROUNDUP((Y37 * 0.0865) + (Constants!$N$21 * ROUNDUP(W37, 0)), 0)</f>
        <v>0</v>
      </c>
      <c r="AA37" s="339">
        <f>ROUND(Y37+Z37,0)</f>
        <v>0</v>
      </c>
      <c r="AB37" s="994">
        <f>'Cost Share'!X37</f>
        <v>0</v>
      </c>
      <c r="AC37" s="952">
        <f>'Cost Share'!Y37</f>
        <v>0</v>
      </c>
      <c r="AD37" s="999">
        <f t="shared" ref="AD37:AD40" si="45">ROUND(AB37+AC37,0)</f>
        <v>0</v>
      </c>
      <c r="AE37" s="362"/>
      <c r="AF37" s="382">
        <f>T37*E37</f>
        <v>0</v>
      </c>
      <c r="AG37" s="1102">
        <v>0</v>
      </c>
      <c r="AH37" s="1103"/>
      <c r="AI37" s="1102">
        <v>0</v>
      </c>
      <c r="AJ37" s="1103"/>
      <c r="AK37" s="386">
        <f t="shared" ref="AK37:AK40" si="46">ROUND((AF37*AG37*AI37),0)</f>
        <v>0</v>
      </c>
      <c r="AL37" s="390">
        <f>ROUNDUP((AK37 * 0.0865) + (Constants!$N$21 * ROUNDUP(AI37, 0)), 0)</f>
        <v>0</v>
      </c>
      <c r="AM37" s="390">
        <f t="shared" ref="AM37:AM39" si="47">ROUND(AK37+AL37,0)</f>
        <v>0</v>
      </c>
      <c r="AN37" s="994">
        <f>'Cost Share'!AG37</f>
        <v>0</v>
      </c>
      <c r="AO37" s="995">
        <f>'Cost Share'!AH37</f>
        <v>0</v>
      </c>
      <c r="AP37" s="999">
        <f t="shared" ref="AP37:AP40" si="48">ROUND(AN37+AO37,0)</f>
        <v>0</v>
      </c>
      <c r="AQ37" s="362"/>
      <c r="AR37" s="382">
        <f>AF37*E37</f>
        <v>0</v>
      </c>
      <c r="AS37" s="1102">
        <v>0</v>
      </c>
      <c r="AT37" s="1103"/>
      <c r="AU37" s="1102">
        <v>0</v>
      </c>
      <c r="AV37" s="1103"/>
      <c r="AW37" s="386">
        <f t="shared" ref="AW37:AW40" si="49">ROUND((AR37*AS37*AU37),0)</f>
        <v>0</v>
      </c>
      <c r="AX37" s="390">
        <f>ROUNDUP((AW37 * 0.0865) + (Constants!$N$21 * ROUNDUP(AU37, 0)), 0)</f>
        <v>0</v>
      </c>
      <c r="AY37" s="963">
        <f t="shared" ref="AY37:AY40" si="50">ROUND(AW37+AX37,0)</f>
        <v>0</v>
      </c>
      <c r="AZ37" s="994">
        <f>'Cost Share'!AP37</f>
        <v>0</v>
      </c>
      <c r="BA37" s="995">
        <f>'Cost Share'!AQ37</f>
        <v>0</v>
      </c>
      <c r="BB37" s="999">
        <f t="shared" ref="BB37:BB40" si="51">ROUND(AZ37+BA37,0)</f>
        <v>0</v>
      </c>
      <c r="BC37" s="362"/>
      <c r="BD37" s="361">
        <f>AR37*E37</f>
        <v>0</v>
      </c>
      <c r="BE37" s="1102">
        <v>0</v>
      </c>
      <c r="BF37" s="1103"/>
      <c r="BG37" s="1102">
        <v>0</v>
      </c>
      <c r="BH37" s="1103"/>
      <c r="BI37" s="386">
        <f t="shared" ref="BI37:BI40" si="52">ROUND((BD37*BE37*BG37),0)</f>
        <v>0</v>
      </c>
      <c r="BJ37" s="388">
        <f>ROUNDUP((BI37 * 0.0865) + (Constants!$N$21 * ROUNDUP(BG37, 0)), 0)</f>
        <v>0</v>
      </c>
      <c r="BK37" s="388">
        <f t="shared" ref="BK37:BK40" si="53">ROUND(BI37+BJ37,0)</f>
        <v>0</v>
      </c>
      <c r="BL37" s="994">
        <f>'Cost Share'!AY37</f>
        <v>0</v>
      </c>
      <c r="BM37" s="995">
        <f>'Cost Share'!AZ37</f>
        <v>0</v>
      </c>
      <c r="BN37" s="999">
        <f t="shared" ref="BN37:BN40" si="54">ROUND(BL37+BM37,0)</f>
        <v>0</v>
      </c>
      <c r="BO37" s="362"/>
      <c r="BP37" s="337">
        <f t="shared" si="42"/>
        <v>0</v>
      </c>
      <c r="BQ37" s="326">
        <f t="shared" si="42"/>
        <v>0</v>
      </c>
      <c r="BR37" s="338">
        <f t="shared" si="43"/>
        <v>0</v>
      </c>
      <c r="BS37" s="788"/>
    </row>
    <row r="38" spans="1:71" ht="14.25" customHeight="1" outlineLevel="1" x14ac:dyDescent="0.2">
      <c r="A38" s="788"/>
      <c r="B38" s="779">
        <v>131010</v>
      </c>
      <c r="C38" s="1203" t="s">
        <v>165</v>
      </c>
      <c r="D38" s="1136"/>
      <c r="E38" s="1375">
        <v>1.03</v>
      </c>
      <c r="F38" s="1376"/>
      <c r="G38" s="1423">
        <v>0</v>
      </c>
      <c r="H38" s="1424"/>
      <c r="I38" s="1380">
        <v>0</v>
      </c>
      <c r="J38" s="1381"/>
      <c r="K38" s="1102">
        <v>0</v>
      </c>
      <c r="L38" s="1103"/>
      <c r="M38" s="386">
        <f>ROUND((G38*I38*K38),0)</f>
        <v>0</v>
      </c>
      <c r="N38" s="388">
        <f>ROUNDUP((M38 * 0.0865) + (Constants!$N$21 * ROUNDUP(K38, 0)), 0)</f>
        <v>0</v>
      </c>
      <c r="O38" s="955">
        <f>ROUND(M38+N38,0)</f>
        <v>0</v>
      </c>
      <c r="P38" s="966">
        <f>'Cost Share'!O38</f>
        <v>0</v>
      </c>
      <c r="Q38" s="951">
        <f>'Cost Share'!P38</f>
        <v>0</v>
      </c>
      <c r="R38" s="967">
        <f t="shared" si="44"/>
        <v>0</v>
      </c>
      <c r="S38" s="362"/>
      <c r="T38" s="382">
        <f>G38*E38</f>
        <v>0</v>
      </c>
      <c r="U38" s="1102">
        <v>0</v>
      </c>
      <c r="V38" s="1103"/>
      <c r="W38" s="1102">
        <v>0</v>
      </c>
      <c r="X38" s="1103"/>
      <c r="Y38" s="386">
        <f>ROUND((T38*U38*W38),0)</f>
        <v>0</v>
      </c>
      <c r="Z38" s="390">
        <f>ROUNDUP((Y38 * 0.0865) + (Constants!$N$21 * ROUNDUP(W38, 0)), 0)</f>
        <v>0</v>
      </c>
      <c r="AA38" s="339">
        <f t="shared" ref="AA38:AA40" si="55">ROUND(Y38+Z38,0)</f>
        <v>0</v>
      </c>
      <c r="AB38" s="994">
        <f>'Cost Share'!X38</f>
        <v>0</v>
      </c>
      <c r="AC38" s="952">
        <f>'Cost Share'!Y38</f>
        <v>0</v>
      </c>
      <c r="AD38" s="999">
        <f t="shared" si="45"/>
        <v>0</v>
      </c>
      <c r="AE38" s="362"/>
      <c r="AF38" s="382">
        <f>T38*E38</f>
        <v>0</v>
      </c>
      <c r="AG38" s="1102">
        <v>0</v>
      </c>
      <c r="AH38" s="1103"/>
      <c r="AI38" s="1102">
        <v>0</v>
      </c>
      <c r="AJ38" s="1103"/>
      <c r="AK38" s="386">
        <f t="shared" si="46"/>
        <v>0</v>
      </c>
      <c r="AL38" s="390">
        <f>ROUNDUP((AK38 * 0.0865) + (Constants!$N$21 * ROUNDUP(AI38, 0)), 0)</f>
        <v>0</v>
      </c>
      <c r="AM38" s="390">
        <f t="shared" si="47"/>
        <v>0</v>
      </c>
      <c r="AN38" s="994">
        <f>'Cost Share'!AG38</f>
        <v>0</v>
      </c>
      <c r="AO38" s="995">
        <f>'Cost Share'!AH38</f>
        <v>0</v>
      </c>
      <c r="AP38" s="999">
        <f t="shared" si="48"/>
        <v>0</v>
      </c>
      <c r="AQ38" s="362"/>
      <c r="AR38" s="382">
        <f>AF38*E38</f>
        <v>0</v>
      </c>
      <c r="AS38" s="1102">
        <v>0</v>
      </c>
      <c r="AT38" s="1103"/>
      <c r="AU38" s="1102">
        <v>0</v>
      </c>
      <c r="AV38" s="1103"/>
      <c r="AW38" s="386">
        <f t="shared" si="49"/>
        <v>0</v>
      </c>
      <c r="AX38" s="390">
        <f>ROUNDUP((AW38 * 0.0865) + (Constants!$N$21 * ROUNDUP(AU38, 0)), 0)</f>
        <v>0</v>
      </c>
      <c r="AY38" s="963">
        <f t="shared" si="50"/>
        <v>0</v>
      </c>
      <c r="AZ38" s="994">
        <f>'Cost Share'!AP38</f>
        <v>0</v>
      </c>
      <c r="BA38" s="995">
        <f>'Cost Share'!AQ38</f>
        <v>0</v>
      </c>
      <c r="BB38" s="999">
        <f t="shared" si="51"/>
        <v>0</v>
      </c>
      <c r="BC38" s="362"/>
      <c r="BD38" s="361">
        <f>AR38*E38</f>
        <v>0</v>
      </c>
      <c r="BE38" s="1102">
        <v>0</v>
      </c>
      <c r="BF38" s="1103"/>
      <c r="BG38" s="1102">
        <v>0</v>
      </c>
      <c r="BH38" s="1103"/>
      <c r="BI38" s="386">
        <f t="shared" si="52"/>
        <v>0</v>
      </c>
      <c r="BJ38" s="388">
        <f>ROUNDUP((BI38 * 0.0865) + (Constants!$N$21 * ROUNDUP(BG38, 0)), 0)</f>
        <v>0</v>
      </c>
      <c r="BK38" s="388">
        <f t="shared" si="53"/>
        <v>0</v>
      </c>
      <c r="BL38" s="994">
        <f>'Cost Share'!AY38</f>
        <v>0</v>
      </c>
      <c r="BM38" s="995">
        <f>'Cost Share'!AZ38</f>
        <v>0</v>
      </c>
      <c r="BN38" s="999">
        <f t="shared" si="54"/>
        <v>0</v>
      </c>
      <c r="BO38" s="362"/>
      <c r="BP38" s="337">
        <f t="shared" si="42"/>
        <v>0</v>
      </c>
      <c r="BQ38" s="326">
        <f t="shared" si="42"/>
        <v>0</v>
      </c>
      <c r="BR38" s="338">
        <f t="shared" si="43"/>
        <v>0</v>
      </c>
      <c r="BS38" s="788"/>
    </row>
    <row r="39" spans="1:71" ht="14.25" customHeight="1" outlineLevel="1" x14ac:dyDescent="0.2">
      <c r="A39" s="788"/>
      <c r="B39" s="779">
        <v>131010</v>
      </c>
      <c r="C39" s="1203" t="s">
        <v>165</v>
      </c>
      <c r="D39" s="1136"/>
      <c r="E39" s="1375">
        <v>1.03</v>
      </c>
      <c r="F39" s="1376"/>
      <c r="G39" s="1423">
        <v>0</v>
      </c>
      <c r="H39" s="1424"/>
      <c r="I39" s="1380">
        <v>0</v>
      </c>
      <c r="J39" s="1381"/>
      <c r="K39" s="1102">
        <v>0</v>
      </c>
      <c r="L39" s="1103"/>
      <c r="M39" s="386">
        <f>ROUND((G39*I39*K39),0)</f>
        <v>0</v>
      </c>
      <c r="N39" s="388">
        <f>ROUNDUP((M39 * 0.0865) + (Constants!$N$21 * ROUNDUP(K39, 0)), 0)</f>
        <v>0</v>
      </c>
      <c r="O39" s="955">
        <f>ROUND(M39+N39,0)</f>
        <v>0</v>
      </c>
      <c r="P39" s="966">
        <f>'Cost Share'!O39</f>
        <v>0</v>
      </c>
      <c r="Q39" s="951">
        <f>'Cost Share'!P39</f>
        <v>0</v>
      </c>
      <c r="R39" s="967">
        <f t="shared" si="44"/>
        <v>0</v>
      </c>
      <c r="S39" s="362"/>
      <c r="T39" s="382">
        <f>G39*E39</f>
        <v>0</v>
      </c>
      <c r="U39" s="1102">
        <v>0</v>
      </c>
      <c r="V39" s="1103"/>
      <c r="W39" s="1102">
        <v>0</v>
      </c>
      <c r="X39" s="1103"/>
      <c r="Y39" s="386">
        <f>ROUND((T39*U39*W39),0)</f>
        <v>0</v>
      </c>
      <c r="Z39" s="390">
        <f>ROUNDUP((Y39 * 0.0865) + (Constants!$N$21 * ROUNDUP(W39, 0)), 0)</f>
        <v>0</v>
      </c>
      <c r="AA39" s="339">
        <f t="shared" si="55"/>
        <v>0</v>
      </c>
      <c r="AB39" s="994">
        <f>'Cost Share'!X39</f>
        <v>0</v>
      </c>
      <c r="AC39" s="952">
        <f>'Cost Share'!Y39</f>
        <v>0</v>
      </c>
      <c r="AD39" s="999">
        <f t="shared" si="45"/>
        <v>0</v>
      </c>
      <c r="AE39" s="362"/>
      <c r="AF39" s="382">
        <f>T39*E39</f>
        <v>0</v>
      </c>
      <c r="AG39" s="1102">
        <v>0</v>
      </c>
      <c r="AH39" s="1103"/>
      <c r="AI39" s="1102">
        <v>0</v>
      </c>
      <c r="AJ39" s="1103"/>
      <c r="AK39" s="386">
        <f t="shared" si="46"/>
        <v>0</v>
      </c>
      <c r="AL39" s="390">
        <f>ROUNDUP((AK39 * 0.0865) + (Constants!$N$21 * ROUNDUP(AI39, 0)), 0)</f>
        <v>0</v>
      </c>
      <c r="AM39" s="390">
        <f t="shared" si="47"/>
        <v>0</v>
      </c>
      <c r="AN39" s="994">
        <f>'Cost Share'!AG39</f>
        <v>0</v>
      </c>
      <c r="AO39" s="995">
        <f>'Cost Share'!AH39</f>
        <v>0</v>
      </c>
      <c r="AP39" s="999">
        <f t="shared" si="48"/>
        <v>0</v>
      </c>
      <c r="AQ39" s="362"/>
      <c r="AR39" s="382">
        <f>AF39*E39</f>
        <v>0</v>
      </c>
      <c r="AS39" s="1102">
        <v>0</v>
      </c>
      <c r="AT39" s="1103"/>
      <c r="AU39" s="1102">
        <v>0</v>
      </c>
      <c r="AV39" s="1103"/>
      <c r="AW39" s="386">
        <f t="shared" si="49"/>
        <v>0</v>
      </c>
      <c r="AX39" s="390">
        <f>ROUNDUP((AW39 * 0.0865) + (Constants!$N$21 * ROUNDUP(AU39, 0)), 0)</f>
        <v>0</v>
      </c>
      <c r="AY39" s="963">
        <f>ROUND(AW39+AX39,0)</f>
        <v>0</v>
      </c>
      <c r="AZ39" s="994">
        <f>'Cost Share'!AP39</f>
        <v>0</v>
      </c>
      <c r="BA39" s="995">
        <f>'Cost Share'!AQ39</f>
        <v>0</v>
      </c>
      <c r="BB39" s="999">
        <f t="shared" si="51"/>
        <v>0</v>
      </c>
      <c r="BC39" s="362"/>
      <c r="BD39" s="361">
        <f>AR39*E39</f>
        <v>0</v>
      </c>
      <c r="BE39" s="1102">
        <v>0</v>
      </c>
      <c r="BF39" s="1103"/>
      <c r="BG39" s="1102">
        <v>0</v>
      </c>
      <c r="BH39" s="1103"/>
      <c r="BI39" s="386">
        <f t="shared" si="52"/>
        <v>0</v>
      </c>
      <c r="BJ39" s="388">
        <f>ROUNDUP((BI39 * 0.0865) + (Constants!$N$21 * ROUNDUP(BG39, 0)), 0)</f>
        <v>0</v>
      </c>
      <c r="BK39" s="388">
        <f t="shared" si="53"/>
        <v>0</v>
      </c>
      <c r="BL39" s="994">
        <f>'Cost Share'!AY39</f>
        <v>0</v>
      </c>
      <c r="BM39" s="995">
        <f>'Cost Share'!AZ39</f>
        <v>0</v>
      </c>
      <c r="BN39" s="999">
        <f t="shared" si="54"/>
        <v>0</v>
      </c>
      <c r="BO39" s="362"/>
      <c r="BP39" s="337">
        <f t="shared" si="42"/>
        <v>0</v>
      </c>
      <c r="BQ39" s="326">
        <f t="shared" si="42"/>
        <v>0</v>
      </c>
      <c r="BR39" s="338">
        <f t="shared" si="43"/>
        <v>0</v>
      </c>
      <c r="BS39" s="788"/>
    </row>
    <row r="40" spans="1:71" ht="14.25" customHeight="1" outlineLevel="1" thickBot="1" x14ac:dyDescent="0.25">
      <c r="A40" s="788"/>
      <c r="B40" s="780">
        <v>131010</v>
      </c>
      <c r="C40" s="1388" t="s">
        <v>165</v>
      </c>
      <c r="D40" s="1389"/>
      <c r="E40" s="1382">
        <v>1.03</v>
      </c>
      <c r="F40" s="1383"/>
      <c r="G40" s="1425">
        <v>0</v>
      </c>
      <c r="H40" s="1426"/>
      <c r="I40" s="1418">
        <v>0</v>
      </c>
      <c r="J40" s="1419"/>
      <c r="K40" s="1124">
        <v>0</v>
      </c>
      <c r="L40" s="1125"/>
      <c r="M40" s="340">
        <f>ROUND((G40*I40*K40),0)</f>
        <v>0</v>
      </c>
      <c r="N40" s="341">
        <f>ROUNDUP((M40 * 0.0865) + (Constants!$N$21 * ROUNDUP(K40, 0)), 0)</f>
        <v>0</v>
      </c>
      <c r="O40" s="946">
        <f>ROUND(M40+N40,0)</f>
        <v>0</v>
      </c>
      <c r="P40" s="968">
        <f>'Cost Share'!O40</f>
        <v>0</v>
      </c>
      <c r="Q40" s="969">
        <f>'Cost Share'!P40</f>
        <v>0</v>
      </c>
      <c r="R40" s="970">
        <f t="shared" si="44"/>
        <v>0</v>
      </c>
      <c r="S40" s="367"/>
      <c r="T40" s="383">
        <f>G40*E40</f>
        <v>0</v>
      </c>
      <c r="U40" s="1124">
        <v>0</v>
      </c>
      <c r="V40" s="1125"/>
      <c r="W40" s="1124">
        <v>0</v>
      </c>
      <c r="X40" s="1125"/>
      <c r="Y40" s="340">
        <f>ROUND((T40*U40*W40),0)</f>
        <v>0</v>
      </c>
      <c r="Z40" s="341">
        <f>ROUNDUP((Y40 * 0.0865) + (Constants!$N$21 * ROUNDUP(W40, 0)), 0)</f>
        <v>0</v>
      </c>
      <c r="AA40" s="341">
        <f t="shared" si="55"/>
        <v>0</v>
      </c>
      <c r="AB40" s="991">
        <f>'Cost Share'!X40</f>
        <v>0</v>
      </c>
      <c r="AC40" s="1001">
        <f>'Cost Share'!Y40</f>
        <v>0</v>
      </c>
      <c r="AD40" s="1000">
        <f t="shared" si="45"/>
        <v>0</v>
      </c>
      <c r="AE40" s="367"/>
      <c r="AF40" s="383">
        <f>T40*E40</f>
        <v>0</v>
      </c>
      <c r="AG40" s="1124">
        <v>0</v>
      </c>
      <c r="AH40" s="1125"/>
      <c r="AI40" s="1124">
        <v>0</v>
      </c>
      <c r="AJ40" s="1125"/>
      <c r="AK40" s="340">
        <f t="shared" si="46"/>
        <v>0</v>
      </c>
      <c r="AL40" s="341">
        <f>ROUNDUP((AK40 * 0.0865) + (Constants!$N$21 * ROUNDUP(AI40, 0)), 0)</f>
        <v>0</v>
      </c>
      <c r="AM40" s="341">
        <f>ROUND(AK40+AL40,0)</f>
        <v>0</v>
      </c>
      <c r="AN40" s="991">
        <f>'Cost Share'!AG40</f>
        <v>0</v>
      </c>
      <c r="AO40" s="992">
        <f>'Cost Share'!AH40</f>
        <v>0</v>
      </c>
      <c r="AP40" s="1000">
        <f t="shared" si="48"/>
        <v>0</v>
      </c>
      <c r="AQ40" s="367"/>
      <c r="AR40" s="383">
        <f>AF40*E40</f>
        <v>0</v>
      </c>
      <c r="AS40" s="1124">
        <v>0</v>
      </c>
      <c r="AT40" s="1125"/>
      <c r="AU40" s="1124">
        <v>0</v>
      </c>
      <c r="AV40" s="1125"/>
      <c r="AW40" s="340">
        <f t="shared" si="49"/>
        <v>0</v>
      </c>
      <c r="AX40" s="341">
        <f>ROUNDUP((AW40 * 0.0865) + (Constants!$N$21 * ROUNDUP(AU40, 0)), 0)</f>
        <v>0</v>
      </c>
      <c r="AY40" s="946">
        <f t="shared" si="50"/>
        <v>0</v>
      </c>
      <c r="AZ40" s="991">
        <f>'Cost Share'!AP40</f>
        <v>0</v>
      </c>
      <c r="BA40" s="992">
        <f>'Cost Share'!AQ40</f>
        <v>0</v>
      </c>
      <c r="BB40" s="1000">
        <f t="shared" si="51"/>
        <v>0</v>
      </c>
      <c r="BC40" s="367"/>
      <c r="BD40" s="366">
        <f>AR40*E40</f>
        <v>0</v>
      </c>
      <c r="BE40" s="1124">
        <v>0</v>
      </c>
      <c r="BF40" s="1125"/>
      <c r="BG40" s="1124">
        <v>0</v>
      </c>
      <c r="BH40" s="1125"/>
      <c r="BI40" s="340">
        <f t="shared" si="52"/>
        <v>0</v>
      </c>
      <c r="BJ40" s="341">
        <f>ROUNDUP((BI40 * 0.0865) + (Constants!$N$21 * ROUNDUP(BG40, 0)), 0)</f>
        <v>0</v>
      </c>
      <c r="BK40" s="341">
        <f t="shared" si="53"/>
        <v>0</v>
      </c>
      <c r="BL40" s="991">
        <f>'Cost Share'!AY40</f>
        <v>0</v>
      </c>
      <c r="BM40" s="992">
        <f>'Cost Share'!AZ40</f>
        <v>0</v>
      </c>
      <c r="BN40" s="1000">
        <f t="shared" si="54"/>
        <v>0</v>
      </c>
      <c r="BO40" s="367"/>
      <c r="BP40" s="344">
        <f t="shared" si="42"/>
        <v>0</v>
      </c>
      <c r="BQ40" s="340">
        <f t="shared" si="42"/>
        <v>0</v>
      </c>
      <c r="BR40" s="345">
        <f t="shared" si="43"/>
        <v>0</v>
      </c>
      <c r="BS40" s="788"/>
    </row>
    <row r="41" spans="1:71" s="369" customFormat="1" ht="14.25" customHeight="1" outlineLevel="1" thickBot="1" x14ac:dyDescent="0.25">
      <c r="A41" s="788"/>
      <c r="B41" s="772"/>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4"/>
      <c r="BH41" s="304"/>
      <c r="BI41" s="304"/>
      <c r="BJ41" s="304"/>
      <c r="BK41" s="304"/>
      <c r="BL41" s="304"/>
      <c r="BM41" s="304"/>
      <c r="BN41" s="304"/>
      <c r="BO41" s="304"/>
      <c r="BP41" s="304"/>
      <c r="BQ41" s="304"/>
      <c r="BR41" s="304"/>
      <c r="BS41" s="788"/>
    </row>
    <row r="42" spans="1:71" s="588" customFormat="1" ht="14.25" customHeight="1" outlineLevel="1" thickBot="1" x14ac:dyDescent="0.25">
      <c r="A42" s="792"/>
      <c r="B42" s="777" t="s">
        <v>159</v>
      </c>
      <c r="C42" s="1403" t="s">
        <v>166</v>
      </c>
      <c r="D42" s="1404"/>
      <c r="E42" s="1373" t="s">
        <v>161</v>
      </c>
      <c r="F42" s="1374"/>
      <c r="G42" s="1420" t="s">
        <v>162</v>
      </c>
      <c r="H42" s="1420"/>
      <c r="I42" s="1379" t="s">
        <v>163</v>
      </c>
      <c r="J42" s="1379"/>
      <c r="K42" s="1379" t="s">
        <v>155</v>
      </c>
      <c r="L42" s="1379"/>
      <c r="M42" s="807" t="s">
        <v>151</v>
      </c>
      <c r="N42" s="807" t="s">
        <v>152</v>
      </c>
      <c r="O42" s="807" t="s">
        <v>164</v>
      </c>
      <c r="P42" s="964" t="s">
        <v>151</v>
      </c>
      <c r="Q42" s="950" t="s">
        <v>152</v>
      </c>
      <c r="R42" s="965" t="s">
        <v>164</v>
      </c>
      <c r="S42" s="586"/>
      <c r="T42" s="319" t="s">
        <v>162</v>
      </c>
      <c r="U42" s="1120" t="s">
        <v>163</v>
      </c>
      <c r="V42" s="1120"/>
      <c r="W42" s="1120" t="s">
        <v>155</v>
      </c>
      <c r="X42" s="1120"/>
      <c r="Y42" s="583" t="s">
        <v>151</v>
      </c>
      <c r="Z42" s="583" t="s">
        <v>152</v>
      </c>
      <c r="AA42" s="584" t="s">
        <v>164</v>
      </c>
      <c r="AB42" s="964" t="s">
        <v>151</v>
      </c>
      <c r="AC42" s="950" t="s">
        <v>152</v>
      </c>
      <c r="AD42" s="965" t="s">
        <v>164</v>
      </c>
      <c r="AE42" s="586"/>
      <c r="AF42" s="319" t="s">
        <v>162</v>
      </c>
      <c r="AG42" s="1120" t="s">
        <v>163</v>
      </c>
      <c r="AH42" s="1120"/>
      <c r="AI42" s="1120" t="s">
        <v>155</v>
      </c>
      <c r="AJ42" s="1120"/>
      <c r="AK42" s="583" t="s">
        <v>151</v>
      </c>
      <c r="AL42" s="583" t="s">
        <v>152</v>
      </c>
      <c r="AM42" s="584" t="s">
        <v>164</v>
      </c>
      <c r="AN42" s="964" t="s">
        <v>151</v>
      </c>
      <c r="AO42" s="950" t="s">
        <v>152</v>
      </c>
      <c r="AP42" s="965" t="s">
        <v>164</v>
      </c>
      <c r="AQ42" s="586"/>
      <c r="AR42" s="319" t="s">
        <v>162</v>
      </c>
      <c r="AS42" s="1120" t="s">
        <v>163</v>
      </c>
      <c r="AT42" s="1120"/>
      <c r="AU42" s="1120" t="s">
        <v>155</v>
      </c>
      <c r="AV42" s="1120"/>
      <c r="AW42" s="583" t="s">
        <v>151</v>
      </c>
      <c r="AX42" s="583" t="s">
        <v>152</v>
      </c>
      <c r="AY42" s="584" t="s">
        <v>164</v>
      </c>
      <c r="AZ42" s="964" t="s">
        <v>151</v>
      </c>
      <c r="BA42" s="950" t="s">
        <v>152</v>
      </c>
      <c r="BB42" s="965" t="s">
        <v>164</v>
      </c>
      <c r="BC42" s="586"/>
      <c r="BD42" s="319" t="s">
        <v>162</v>
      </c>
      <c r="BE42" s="1120" t="s">
        <v>163</v>
      </c>
      <c r="BF42" s="1120"/>
      <c r="BG42" s="1120" t="s">
        <v>155</v>
      </c>
      <c r="BH42" s="1120"/>
      <c r="BI42" s="583" t="s">
        <v>151</v>
      </c>
      <c r="BJ42" s="583" t="s">
        <v>152</v>
      </c>
      <c r="BK42" s="584" t="s">
        <v>164</v>
      </c>
      <c r="BL42" s="964" t="s">
        <v>151</v>
      </c>
      <c r="BM42" s="950" t="s">
        <v>152</v>
      </c>
      <c r="BN42" s="965" t="s">
        <v>164</v>
      </c>
      <c r="BO42" s="586"/>
      <c r="BP42" s="582" t="s">
        <v>151</v>
      </c>
      <c r="BQ42" s="580" t="s">
        <v>152</v>
      </c>
      <c r="BR42" s="581" t="s">
        <v>108</v>
      </c>
      <c r="BS42" s="792"/>
    </row>
    <row r="43" spans="1:71" ht="14.25" customHeight="1" outlineLevel="1" x14ac:dyDescent="0.2">
      <c r="A43" s="788"/>
      <c r="B43" s="778">
        <v>131010</v>
      </c>
      <c r="C43" s="1203" t="s">
        <v>165</v>
      </c>
      <c r="D43" s="1136"/>
      <c r="E43" s="1377">
        <v>1.03</v>
      </c>
      <c r="F43" s="1378"/>
      <c r="G43" s="1421">
        <v>0</v>
      </c>
      <c r="H43" s="1422"/>
      <c r="I43" s="1416">
        <v>0</v>
      </c>
      <c r="J43" s="1417"/>
      <c r="K43" s="1369">
        <v>0</v>
      </c>
      <c r="L43" s="1370"/>
      <c r="M43" s="391">
        <f>ROUND((G43*I43*K43),0)</f>
        <v>0</v>
      </c>
      <c r="N43" s="390">
        <f>ROUNDUP((M43 * 0.0865),0)</f>
        <v>0</v>
      </c>
      <c r="O43" s="963">
        <f>ROUND(M43+N43,0)</f>
        <v>0</v>
      </c>
      <c r="P43" s="966">
        <f>'Cost Share'!O43</f>
        <v>0</v>
      </c>
      <c r="Q43" s="951">
        <f>'Cost Share'!P43</f>
        <v>0</v>
      </c>
      <c r="R43" s="967">
        <f>ROUND(P43+Q43,0)</f>
        <v>0</v>
      </c>
      <c r="S43" s="362"/>
      <c r="T43" s="382">
        <f>G43*E43</f>
        <v>0</v>
      </c>
      <c r="U43" s="1367">
        <v>0</v>
      </c>
      <c r="V43" s="1368"/>
      <c r="W43" s="1367">
        <v>0</v>
      </c>
      <c r="X43" s="1368"/>
      <c r="Y43" s="385">
        <f>ROUND((T43*U43*W43),0)</f>
        <v>0</v>
      </c>
      <c r="Z43" s="387">
        <f>ROUNDUP((Y43 * 0.0865),0)</f>
        <v>0</v>
      </c>
      <c r="AA43" s="387">
        <f>ROUND(Y43+Z43,0)</f>
        <v>0</v>
      </c>
      <c r="AB43" s="966">
        <f>'Cost Share'!X43</f>
        <v>0</v>
      </c>
      <c r="AC43" s="951">
        <f>'Cost Share'!Y43</f>
        <v>0</v>
      </c>
      <c r="AD43" s="967">
        <f>ROUND(AB43+AC43,0)</f>
        <v>0</v>
      </c>
      <c r="AE43" s="362"/>
      <c r="AF43" s="382">
        <f>T43*E43</f>
        <v>0</v>
      </c>
      <c r="AG43" s="1367">
        <v>0</v>
      </c>
      <c r="AH43" s="1368"/>
      <c r="AI43" s="1367">
        <v>0</v>
      </c>
      <c r="AJ43" s="1368"/>
      <c r="AK43" s="385">
        <f>ROUND((AF43*AG43*AI43),0)</f>
        <v>0</v>
      </c>
      <c r="AL43" s="387">
        <f>ROUNDUP((AK43 * 0.0865),0)</f>
        <v>0</v>
      </c>
      <c r="AM43" s="387">
        <f>ROUND(AK43+AL43,0)</f>
        <v>0</v>
      </c>
      <c r="AN43" s="998">
        <f>'Cost Share'!AG43</f>
        <v>0</v>
      </c>
      <c r="AO43" s="989">
        <f>'Cost Share'!AH43</f>
        <v>0</v>
      </c>
      <c r="AP43" s="967">
        <f>ROUND(AN43+AO43,0)</f>
        <v>0</v>
      </c>
      <c r="AQ43" s="362"/>
      <c r="AR43" s="382">
        <f>AF43*E43</f>
        <v>0</v>
      </c>
      <c r="AS43" s="1367">
        <v>0</v>
      </c>
      <c r="AT43" s="1368"/>
      <c r="AU43" s="1367">
        <v>0</v>
      </c>
      <c r="AV43" s="1368"/>
      <c r="AW43" s="385">
        <f>ROUND((AR43*AS43*AU43),0)</f>
        <v>0</v>
      </c>
      <c r="AX43" s="387">
        <f>ROUNDUP((AW43 * 0.0865),0)</f>
        <v>0</v>
      </c>
      <c r="AY43" s="387">
        <f>ROUND(AW43+AX43,0)</f>
        <v>0</v>
      </c>
      <c r="AZ43" s="997">
        <f>'Cost Share'!AP43</f>
        <v>0</v>
      </c>
      <c r="BA43" s="989">
        <f>'Cost Share'!AQ43</f>
        <v>0</v>
      </c>
      <c r="BB43" s="967">
        <f>ROUND(AZ43+BA43,0)</f>
        <v>0</v>
      </c>
      <c r="BC43" s="362"/>
      <c r="BD43" s="361">
        <v>0</v>
      </c>
      <c r="BE43" s="1367">
        <v>0</v>
      </c>
      <c r="BF43" s="1368"/>
      <c r="BG43" s="1367">
        <v>0</v>
      </c>
      <c r="BH43" s="1368"/>
      <c r="BI43" s="385">
        <f>ROUND((BD43*BE43*BG43),0)</f>
        <v>0</v>
      </c>
      <c r="BJ43" s="387">
        <f>ROUNDUP((BI43 * 0.0865),0)</f>
        <v>0</v>
      </c>
      <c r="BK43" s="387">
        <f>ROUND(BI43+BJ43,0)</f>
        <v>0</v>
      </c>
      <c r="BL43" s="997">
        <f>'Cost Share'!AY43</f>
        <v>0</v>
      </c>
      <c r="BM43" s="989">
        <f>'Cost Share'!AZ43</f>
        <v>0</v>
      </c>
      <c r="BN43" s="967">
        <f>ROUND(BL43+BM43,0)</f>
        <v>0</v>
      </c>
      <c r="BO43" s="362"/>
      <c r="BP43" s="346">
        <f t="shared" ref="BP43:BQ47" si="56">M43+Y43+AK43+AW43+BI43</f>
        <v>0</v>
      </c>
      <c r="BQ43" s="326">
        <f t="shared" si="56"/>
        <v>0</v>
      </c>
      <c r="BR43" s="338">
        <f t="shared" ref="BR43:BR47" si="57">SUM(BP43:BQ43)</f>
        <v>0</v>
      </c>
      <c r="BS43" s="788"/>
    </row>
    <row r="44" spans="1:71" ht="14.25" customHeight="1" outlineLevel="1" x14ac:dyDescent="0.2">
      <c r="A44" s="788"/>
      <c r="B44" s="779">
        <v>131010</v>
      </c>
      <c r="C44" s="1203" t="s">
        <v>165</v>
      </c>
      <c r="D44" s="1136"/>
      <c r="E44" s="1375">
        <v>1.03</v>
      </c>
      <c r="F44" s="1376"/>
      <c r="G44" s="1423">
        <v>0</v>
      </c>
      <c r="H44" s="1424"/>
      <c r="I44" s="1380">
        <v>0</v>
      </c>
      <c r="J44" s="1381"/>
      <c r="K44" s="1102">
        <v>0</v>
      </c>
      <c r="L44" s="1103"/>
      <c r="M44" s="386">
        <f>ROUND((G44*I44*K44),0)</f>
        <v>0</v>
      </c>
      <c r="N44" s="388">
        <f t="shared" ref="N44:N47" si="58">ROUNDUP((M44 * 0.0865),0)</f>
        <v>0</v>
      </c>
      <c r="O44" s="955">
        <f>ROUND(M44+N44,0)</f>
        <v>0</v>
      </c>
      <c r="P44" s="966">
        <f>'Cost Share'!O44</f>
        <v>0</v>
      </c>
      <c r="Q44" s="951">
        <f>'Cost Share'!P44</f>
        <v>0</v>
      </c>
      <c r="R44" s="967">
        <f t="shared" ref="R44:R47" si="59">ROUND(P44+Q44,0)</f>
        <v>0</v>
      </c>
      <c r="S44" s="362"/>
      <c r="T44" s="382">
        <f>G44*E44</f>
        <v>0</v>
      </c>
      <c r="U44" s="1102">
        <v>0</v>
      </c>
      <c r="V44" s="1103"/>
      <c r="W44" s="1102">
        <v>0</v>
      </c>
      <c r="X44" s="1103"/>
      <c r="Y44" s="386">
        <f>ROUND((T44*U44*W44),0)</f>
        <v>0</v>
      </c>
      <c r="Z44" s="390">
        <f t="shared" ref="Z44:Z47" si="60">ROUNDUP((Y44 * 0.0865),0)</f>
        <v>0</v>
      </c>
      <c r="AA44" s="390">
        <f t="shared" ref="AA44:AA47" si="61">ROUND(Y44+Z44,0)</f>
        <v>0</v>
      </c>
      <c r="AB44" s="994">
        <f>'Cost Share'!X44</f>
        <v>0</v>
      </c>
      <c r="AC44" s="952">
        <f>'Cost Share'!Y44</f>
        <v>0</v>
      </c>
      <c r="AD44" s="999">
        <f t="shared" ref="AD44:AD47" si="62">ROUND(AB44+AC44,0)</f>
        <v>0</v>
      </c>
      <c r="AE44" s="362"/>
      <c r="AF44" s="382">
        <f>T44*E44</f>
        <v>0</v>
      </c>
      <c r="AG44" s="1102">
        <v>0</v>
      </c>
      <c r="AH44" s="1103"/>
      <c r="AI44" s="1102">
        <v>0</v>
      </c>
      <c r="AJ44" s="1103"/>
      <c r="AK44" s="386">
        <f t="shared" ref="AK44:AK47" si="63">ROUND((AF44*AG44*AI44),0)</f>
        <v>0</v>
      </c>
      <c r="AL44" s="390">
        <f t="shared" ref="AL44:AL47" si="64">ROUNDUP((AK44 * 0.0865),0)</f>
        <v>0</v>
      </c>
      <c r="AM44" s="390">
        <f t="shared" ref="AM44:AM47" si="65">ROUND(AK44+AL44,0)</f>
        <v>0</v>
      </c>
      <c r="AN44" s="994">
        <f>'Cost Share'!AG44</f>
        <v>0</v>
      </c>
      <c r="AO44" s="995">
        <f>'Cost Share'!AH44</f>
        <v>0</v>
      </c>
      <c r="AP44" s="999">
        <f t="shared" ref="AP44:AP47" si="66">ROUND(AN44+AO44,0)</f>
        <v>0</v>
      </c>
      <c r="AQ44" s="362"/>
      <c r="AR44" s="382">
        <f>AF44*E44</f>
        <v>0</v>
      </c>
      <c r="AS44" s="1102">
        <v>0</v>
      </c>
      <c r="AT44" s="1103"/>
      <c r="AU44" s="1102">
        <v>0</v>
      </c>
      <c r="AV44" s="1103"/>
      <c r="AW44" s="386">
        <f t="shared" ref="AW44:AW47" si="67">ROUND((AR44*AS44*AU44),0)</f>
        <v>0</v>
      </c>
      <c r="AX44" s="390">
        <f t="shared" ref="AX44:AX47" si="68">ROUNDUP((AW44 * 0.0865),0)</f>
        <v>0</v>
      </c>
      <c r="AY44" s="390">
        <f t="shared" ref="AY44:AY47" si="69">ROUND(AW44+AX44,0)</f>
        <v>0</v>
      </c>
      <c r="AZ44" s="994">
        <f>'Cost Share'!AP44</f>
        <v>0</v>
      </c>
      <c r="BA44" s="995">
        <f>'Cost Share'!AQ44</f>
        <v>0</v>
      </c>
      <c r="BB44" s="999">
        <f t="shared" ref="BB44:BB47" si="70">ROUND(AZ44+BA44,0)</f>
        <v>0</v>
      </c>
      <c r="BC44" s="362"/>
      <c r="BD44" s="361">
        <f>AR44*E44</f>
        <v>0</v>
      </c>
      <c r="BE44" s="1102">
        <v>0</v>
      </c>
      <c r="BF44" s="1103"/>
      <c r="BG44" s="1102">
        <v>0</v>
      </c>
      <c r="BH44" s="1103"/>
      <c r="BI44" s="386">
        <f t="shared" ref="BI44:BI47" si="71">ROUND((BD44*BE44*BG44),0)</f>
        <v>0</v>
      </c>
      <c r="BJ44" s="390">
        <f t="shared" ref="BJ44:BJ47" si="72">ROUNDUP((BI44 * 0.0865),0)</f>
        <v>0</v>
      </c>
      <c r="BK44" s="390">
        <f t="shared" ref="BK44:BK47" si="73">ROUND(BI44+BJ44,0)</f>
        <v>0</v>
      </c>
      <c r="BL44" s="994">
        <f>'Cost Share'!AY44</f>
        <v>0</v>
      </c>
      <c r="BM44" s="995">
        <f>'Cost Share'!AZ44</f>
        <v>0</v>
      </c>
      <c r="BN44" s="999">
        <f t="shared" ref="BN44:BN47" si="74">ROUND(BL44+BM44,0)</f>
        <v>0</v>
      </c>
      <c r="BO44" s="362"/>
      <c r="BP44" s="346">
        <f t="shared" si="56"/>
        <v>0</v>
      </c>
      <c r="BQ44" s="326">
        <f t="shared" si="56"/>
        <v>0</v>
      </c>
      <c r="BR44" s="338">
        <f t="shared" si="57"/>
        <v>0</v>
      </c>
      <c r="BS44" s="788"/>
    </row>
    <row r="45" spans="1:71" ht="14.25" customHeight="1" outlineLevel="1" x14ac:dyDescent="0.2">
      <c r="A45" s="788"/>
      <c r="B45" s="779">
        <v>131010</v>
      </c>
      <c r="C45" s="1203" t="s">
        <v>165</v>
      </c>
      <c r="D45" s="1136"/>
      <c r="E45" s="1375">
        <v>1.03</v>
      </c>
      <c r="F45" s="1376"/>
      <c r="G45" s="1423">
        <v>0</v>
      </c>
      <c r="H45" s="1424"/>
      <c r="I45" s="1380">
        <v>0</v>
      </c>
      <c r="J45" s="1381"/>
      <c r="K45" s="1102">
        <v>0</v>
      </c>
      <c r="L45" s="1103"/>
      <c r="M45" s="386">
        <f>ROUND((G45*I45*K45),0)</f>
        <v>0</v>
      </c>
      <c r="N45" s="388">
        <f t="shared" si="58"/>
        <v>0</v>
      </c>
      <c r="O45" s="955">
        <f>ROUND(M45+N45,0)</f>
        <v>0</v>
      </c>
      <c r="P45" s="966">
        <f>'Cost Share'!O45</f>
        <v>0</v>
      </c>
      <c r="Q45" s="951">
        <f>'Cost Share'!P45</f>
        <v>0</v>
      </c>
      <c r="R45" s="967">
        <f t="shared" si="59"/>
        <v>0</v>
      </c>
      <c r="S45" s="362"/>
      <c r="T45" s="382">
        <f>G45*E45</f>
        <v>0</v>
      </c>
      <c r="U45" s="1102">
        <v>0</v>
      </c>
      <c r="V45" s="1103"/>
      <c r="W45" s="1102">
        <v>0</v>
      </c>
      <c r="X45" s="1103"/>
      <c r="Y45" s="386">
        <f>ROUND((T45*U45*W45),0)</f>
        <v>0</v>
      </c>
      <c r="Z45" s="390">
        <f t="shared" si="60"/>
        <v>0</v>
      </c>
      <c r="AA45" s="390">
        <f t="shared" si="61"/>
        <v>0</v>
      </c>
      <c r="AB45" s="994">
        <f>'Cost Share'!X45</f>
        <v>0</v>
      </c>
      <c r="AC45" s="952">
        <f>'Cost Share'!Y45</f>
        <v>0</v>
      </c>
      <c r="AD45" s="999">
        <f t="shared" si="62"/>
        <v>0</v>
      </c>
      <c r="AE45" s="362"/>
      <c r="AF45" s="382">
        <f>T45*E45</f>
        <v>0</v>
      </c>
      <c r="AG45" s="1102">
        <v>0</v>
      </c>
      <c r="AH45" s="1103"/>
      <c r="AI45" s="1102">
        <v>0</v>
      </c>
      <c r="AJ45" s="1103"/>
      <c r="AK45" s="386">
        <f t="shared" si="63"/>
        <v>0</v>
      </c>
      <c r="AL45" s="390">
        <f t="shared" si="64"/>
        <v>0</v>
      </c>
      <c r="AM45" s="390">
        <f t="shared" si="65"/>
        <v>0</v>
      </c>
      <c r="AN45" s="994">
        <f>'Cost Share'!AG45</f>
        <v>0</v>
      </c>
      <c r="AO45" s="995">
        <f>'Cost Share'!AH45</f>
        <v>0</v>
      </c>
      <c r="AP45" s="999">
        <f t="shared" si="66"/>
        <v>0</v>
      </c>
      <c r="AQ45" s="362"/>
      <c r="AR45" s="382">
        <f>AF45*E45</f>
        <v>0</v>
      </c>
      <c r="AS45" s="1102">
        <v>0</v>
      </c>
      <c r="AT45" s="1103"/>
      <c r="AU45" s="1102">
        <v>0</v>
      </c>
      <c r="AV45" s="1103"/>
      <c r="AW45" s="386">
        <f t="shared" si="67"/>
        <v>0</v>
      </c>
      <c r="AX45" s="390">
        <f t="shared" si="68"/>
        <v>0</v>
      </c>
      <c r="AY45" s="390">
        <f t="shared" si="69"/>
        <v>0</v>
      </c>
      <c r="AZ45" s="994">
        <f>'Cost Share'!AP45</f>
        <v>0</v>
      </c>
      <c r="BA45" s="995">
        <f>'Cost Share'!AQ45</f>
        <v>0</v>
      </c>
      <c r="BB45" s="999">
        <f t="shared" si="70"/>
        <v>0</v>
      </c>
      <c r="BC45" s="362"/>
      <c r="BD45" s="361">
        <f>AR45*E45</f>
        <v>0</v>
      </c>
      <c r="BE45" s="1102">
        <v>0</v>
      </c>
      <c r="BF45" s="1103"/>
      <c r="BG45" s="1102">
        <v>0</v>
      </c>
      <c r="BH45" s="1103"/>
      <c r="BI45" s="386">
        <f t="shared" si="71"/>
        <v>0</v>
      </c>
      <c r="BJ45" s="390">
        <f t="shared" si="72"/>
        <v>0</v>
      </c>
      <c r="BK45" s="390">
        <f t="shared" si="73"/>
        <v>0</v>
      </c>
      <c r="BL45" s="994">
        <f>'Cost Share'!AY45</f>
        <v>0</v>
      </c>
      <c r="BM45" s="995">
        <f>'Cost Share'!AZ45</f>
        <v>0</v>
      </c>
      <c r="BN45" s="999">
        <f t="shared" si="74"/>
        <v>0</v>
      </c>
      <c r="BO45" s="362"/>
      <c r="BP45" s="346">
        <f t="shared" si="56"/>
        <v>0</v>
      </c>
      <c r="BQ45" s="326">
        <f t="shared" si="56"/>
        <v>0</v>
      </c>
      <c r="BR45" s="338">
        <f t="shared" si="57"/>
        <v>0</v>
      </c>
      <c r="BS45" s="788"/>
    </row>
    <row r="46" spans="1:71" ht="14.25" customHeight="1" outlineLevel="1" x14ac:dyDescent="0.2">
      <c r="A46" s="788"/>
      <c r="B46" s="779">
        <v>131010</v>
      </c>
      <c r="C46" s="1203" t="s">
        <v>165</v>
      </c>
      <c r="D46" s="1136"/>
      <c r="E46" s="1375">
        <v>1.03</v>
      </c>
      <c r="F46" s="1376"/>
      <c r="G46" s="1423">
        <v>0</v>
      </c>
      <c r="H46" s="1424"/>
      <c r="I46" s="1380">
        <v>0</v>
      </c>
      <c r="J46" s="1381"/>
      <c r="K46" s="1102">
        <v>0</v>
      </c>
      <c r="L46" s="1103"/>
      <c r="M46" s="386">
        <f>ROUND((G46*I46*K46),0)</f>
        <v>0</v>
      </c>
      <c r="N46" s="388">
        <f t="shared" si="58"/>
        <v>0</v>
      </c>
      <c r="O46" s="955">
        <f>ROUND(M46+N46,0)</f>
        <v>0</v>
      </c>
      <c r="P46" s="966">
        <f>'Cost Share'!O46</f>
        <v>0</v>
      </c>
      <c r="Q46" s="951">
        <f>'Cost Share'!P46</f>
        <v>0</v>
      </c>
      <c r="R46" s="967">
        <f t="shared" si="59"/>
        <v>0</v>
      </c>
      <c r="S46" s="362"/>
      <c r="T46" s="382">
        <f>G46*E46</f>
        <v>0</v>
      </c>
      <c r="U46" s="1102">
        <v>0</v>
      </c>
      <c r="V46" s="1103"/>
      <c r="W46" s="1102">
        <v>0</v>
      </c>
      <c r="X46" s="1103"/>
      <c r="Y46" s="386">
        <f>ROUND((T46*U46*W46),0)</f>
        <v>0</v>
      </c>
      <c r="Z46" s="390">
        <f t="shared" si="60"/>
        <v>0</v>
      </c>
      <c r="AA46" s="390">
        <f t="shared" si="61"/>
        <v>0</v>
      </c>
      <c r="AB46" s="994">
        <f>'Cost Share'!X46</f>
        <v>0</v>
      </c>
      <c r="AC46" s="952">
        <f>'Cost Share'!Y46</f>
        <v>0</v>
      </c>
      <c r="AD46" s="999">
        <f t="shared" si="62"/>
        <v>0</v>
      </c>
      <c r="AE46" s="362"/>
      <c r="AF46" s="382">
        <f>T46*E46</f>
        <v>0</v>
      </c>
      <c r="AG46" s="1102">
        <v>0</v>
      </c>
      <c r="AH46" s="1103"/>
      <c r="AI46" s="1102">
        <v>0</v>
      </c>
      <c r="AJ46" s="1103"/>
      <c r="AK46" s="386">
        <f t="shared" si="63"/>
        <v>0</v>
      </c>
      <c r="AL46" s="390">
        <f t="shared" si="64"/>
        <v>0</v>
      </c>
      <c r="AM46" s="390">
        <f t="shared" si="65"/>
        <v>0</v>
      </c>
      <c r="AN46" s="994">
        <f>'Cost Share'!AG46</f>
        <v>0</v>
      </c>
      <c r="AO46" s="995">
        <f>'Cost Share'!AH46</f>
        <v>0</v>
      </c>
      <c r="AP46" s="999">
        <f t="shared" si="66"/>
        <v>0</v>
      </c>
      <c r="AQ46" s="362"/>
      <c r="AR46" s="382">
        <f>AF46*E46</f>
        <v>0</v>
      </c>
      <c r="AS46" s="1102">
        <v>0</v>
      </c>
      <c r="AT46" s="1103"/>
      <c r="AU46" s="1102">
        <v>0</v>
      </c>
      <c r="AV46" s="1103"/>
      <c r="AW46" s="386">
        <f t="shared" si="67"/>
        <v>0</v>
      </c>
      <c r="AX46" s="390">
        <f t="shared" si="68"/>
        <v>0</v>
      </c>
      <c r="AY46" s="390">
        <f t="shared" si="69"/>
        <v>0</v>
      </c>
      <c r="AZ46" s="994">
        <f>'Cost Share'!AP46</f>
        <v>0</v>
      </c>
      <c r="BA46" s="995">
        <f>'Cost Share'!AQ46</f>
        <v>0</v>
      </c>
      <c r="BB46" s="999">
        <f t="shared" si="70"/>
        <v>0</v>
      </c>
      <c r="BC46" s="362"/>
      <c r="BD46" s="361">
        <f>AR46*E46</f>
        <v>0</v>
      </c>
      <c r="BE46" s="1102">
        <v>0</v>
      </c>
      <c r="BF46" s="1103"/>
      <c r="BG46" s="1102">
        <v>0</v>
      </c>
      <c r="BH46" s="1103"/>
      <c r="BI46" s="386">
        <f t="shared" si="71"/>
        <v>0</v>
      </c>
      <c r="BJ46" s="390">
        <f t="shared" si="72"/>
        <v>0</v>
      </c>
      <c r="BK46" s="390">
        <f t="shared" si="73"/>
        <v>0</v>
      </c>
      <c r="BL46" s="994">
        <f>'Cost Share'!AY46</f>
        <v>0</v>
      </c>
      <c r="BM46" s="995">
        <f>'Cost Share'!AZ46</f>
        <v>0</v>
      </c>
      <c r="BN46" s="999">
        <f t="shared" si="74"/>
        <v>0</v>
      </c>
      <c r="BO46" s="362"/>
      <c r="BP46" s="346">
        <f t="shared" si="56"/>
        <v>0</v>
      </c>
      <c r="BQ46" s="326">
        <f t="shared" si="56"/>
        <v>0</v>
      </c>
      <c r="BR46" s="338">
        <f t="shared" si="57"/>
        <v>0</v>
      </c>
      <c r="BS46" s="788"/>
    </row>
    <row r="47" spans="1:71" ht="14.25" customHeight="1" outlineLevel="1" thickBot="1" x14ac:dyDescent="0.25">
      <c r="A47" s="788"/>
      <c r="B47" s="780">
        <v>131010</v>
      </c>
      <c r="C47" s="1388" t="s">
        <v>165</v>
      </c>
      <c r="D47" s="1389"/>
      <c r="E47" s="1382">
        <v>1.03</v>
      </c>
      <c r="F47" s="1383"/>
      <c r="G47" s="1425">
        <v>0</v>
      </c>
      <c r="H47" s="1426"/>
      <c r="I47" s="1418">
        <v>0</v>
      </c>
      <c r="J47" s="1419"/>
      <c r="K47" s="1124">
        <v>0</v>
      </c>
      <c r="L47" s="1125"/>
      <c r="M47" s="340">
        <f>ROUND((G47*I47*K47),0)</f>
        <v>0</v>
      </c>
      <c r="N47" s="341">
        <f t="shared" si="58"/>
        <v>0</v>
      </c>
      <c r="O47" s="946">
        <f>ROUND(M47+N47,0)</f>
        <v>0</v>
      </c>
      <c r="P47" s="966">
        <f>'Cost Share'!O47</f>
        <v>0</v>
      </c>
      <c r="Q47" s="951">
        <f>'Cost Share'!P47</f>
        <v>0</v>
      </c>
      <c r="R47" s="967">
        <f t="shared" si="59"/>
        <v>0</v>
      </c>
      <c r="S47" s="367"/>
      <c r="T47" s="383">
        <f>G47*E47</f>
        <v>0</v>
      </c>
      <c r="U47" s="1124">
        <v>0</v>
      </c>
      <c r="V47" s="1125"/>
      <c r="W47" s="1124">
        <v>0</v>
      </c>
      <c r="X47" s="1125"/>
      <c r="Y47" s="340">
        <f>ROUND((T47*U47*W47),0)</f>
        <v>0</v>
      </c>
      <c r="Z47" s="341">
        <f t="shared" si="60"/>
        <v>0</v>
      </c>
      <c r="AA47" s="341">
        <f t="shared" si="61"/>
        <v>0</v>
      </c>
      <c r="AB47" s="991">
        <f>'Cost Share'!X47</f>
        <v>0</v>
      </c>
      <c r="AC47" s="1001">
        <f>'Cost Share'!Y47</f>
        <v>0</v>
      </c>
      <c r="AD47" s="1000">
        <f t="shared" si="62"/>
        <v>0</v>
      </c>
      <c r="AE47" s="367"/>
      <c r="AF47" s="383">
        <f>T47*E47</f>
        <v>0</v>
      </c>
      <c r="AG47" s="1124">
        <v>0</v>
      </c>
      <c r="AH47" s="1125"/>
      <c r="AI47" s="1124">
        <v>0</v>
      </c>
      <c r="AJ47" s="1125"/>
      <c r="AK47" s="340">
        <f t="shared" si="63"/>
        <v>0</v>
      </c>
      <c r="AL47" s="341">
        <f t="shared" si="64"/>
        <v>0</v>
      </c>
      <c r="AM47" s="341">
        <f t="shared" si="65"/>
        <v>0</v>
      </c>
      <c r="AN47" s="991">
        <f>'Cost Share'!AG47</f>
        <v>0</v>
      </c>
      <c r="AO47" s="992">
        <f>'Cost Share'!AH47</f>
        <v>0</v>
      </c>
      <c r="AP47" s="1000">
        <f t="shared" si="66"/>
        <v>0</v>
      </c>
      <c r="AQ47" s="362"/>
      <c r="AR47" s="717">
        <f>AF47*E47</f>
        <v>0</v>
      </c>
      <c r="AS47" s="1327">
        <v>0</v>
      </c>
      <c r="AT47" s="1328"/>
      <c r="AU47" s="1327">
        <v>0</v>
      </c>
      <c r="AV47" s="1328"/>
      <c r="AW47" s="331">
        <f t="shared" si="67"/>
        <v>0</v>
      </c>
      <c r="AX47" s="332">
        <f t="shared" si="68"/>
        <v>0</v>
      </c>
      <c r="AY47" s="332">
        <f t="shared" si="69"/>
        <v>0</v>
      </c>
      <c r="AZ47" s="991">
        <f>'Cost Share'!AP47</f>
        <v>0</v>
      </c>
      <c r="BA47" s="992">
        <f>'Cost Share'!AQ47</f>
        <v>0</v>
      </c>
      <c r="BB47" s="1000">
        <f t="shared" si="70"/>
        <v>0</v>
      </c>
      <c r="BC47" s="362"/>
      <c r="BD47" s="598">
        <f>AR47*E47</f>
        <v>0</v>
      </c>
      <c r="BE47" s="1327">
        <v>0</v>
      </c>
      <c r="BF47" s="1328"/>
      <c r="BG47" s="1327">
        <v>0</v>
      </c>
      <c r="BH47" s="1328"/>
      <c r="BI47" s="331">
        <f t="shared" si="71"/>
        <v>0</v>
      </c>
      <c r="BJ47" s="332">
        <f t="shared" si="72"/>
        <v>0</v>
      </c>
      <c r="BK47" s="332">
        <f t="shared" si="73"/>
        <v>0</v>
      </c>
      <c r="BL47" s="991">
        <f>'Cost Share'!AY47</f>
        <v>0</v>
      </c>
      <c r="BM47" s="992">
        <f>'Cost Share'!AZ47</f>
        <v>0</v>
      </c>
      <c r="BN47" s="1000">
        <f t="shared" si="74"/>
        <v>0</v>
      </c>
      <c r="BO47" s="362"/>
      <c r="BP47" s="715">
        <f t="shared" si="56"/>
        <v>0</v>
      </c>
      <c r="BQ47" s="331">
        <f t="shared" si="56"/>
        <v>0</v>
      </c>
      <c r="BR47" s="437">
        <f t="shared" si="57"/>
        <v>0</v>
      </c>
      <c r="BS47" s="788"/>
    </row>
    <row r="48" spans="1:71" ht="14.25" customHeight="1" outlineLevel="1" thickBot="1" x14ac:dyDescent="0.25">
      <c r="A48" s="788"/>
      <c r="B48" s="776" t="s">
        <v>167</v>
      </c>
      <c r="C48" s="333"/>
      <c r="D48" s="333"/>
      <c r="E48" s="333"/>
      <c r="F48" s="375"/>
      <c r="G48" s="375"/>
      <c r="H48" s="375"/>
      <c r="I48" s="375"/>
      <c r="J48" s="375"/>
      <c r="K48" s="376"/>
      <c r="L48" s="375"/>
      <c r="M48" s="334">
        <f>SUM(M35:M47)</f>
        <v>0</v>
      </c>
      <c r="N48" s="334">
        <f t="shared" ref="N48:O48" si="75">SUM(N35:N47)</f>
        <v>0</v>
      </c>
      <c r="O48" s="334">
        <f t="shared" si="75"/>
        <v>0</v>
      </c>
      <c r="P48" s="961">
        <f>SUM(P35:P47)</f>
        <v>0</v>
      </c>
      <c r="Q48" s="949">
        <f t="shared" ref="Q48:R48" si="76">SUM(Q35:Q47)</f>
        <v>0</v>
      </c>
      <c r="R48" s="962">
        <f t="shared" si="76"/>
        <v>0</v>
      </c>
      <c r="S48" s="379"/>
      <c r="T48" s="375"/>
      <c r="U48" s="375"/>
      <c r="V48" s="375"/>
      <c r="W48" s="375"/>
      <c r="X48" s="378"/>
      <c r="Y48" s="334">
        <f>SUM(Y35:Y47)</f>
        <v>0</v>
      </c>
      <c r="Z48" s="334">
        <f t="shared" ref="Z48" si="77">SUM(Z35:Z47)</f>
        <v>0</v>
      </c>
      <c r="AA48" s="334">
        <f t="shared" ref="AA48" si="78">SUM(AA35:AA47)</f>
        <v>0</v>
      </c>
      <c r="AB48" s="961">
        <f>SUM(AB35:AB47)</f>
        <v>0</v>
      </c>
      <c r="AC48" s="949">
        <f t="shared" ref="AC48:AD48" si="79">SUM(AC35:AC47)</f>
        <v>0</v>
      </c>
      <c r="AD48" s="962">
        <f t="shared" si="79"/>
        <v>0</v>
      </c>
      <c r="AE48" s="377"/>
      <c r="AF48" s="375"/>
      <c r="AG48" s="375"/>
      <c r="AH48" s="375"/>
      <c r="AI48" s="375"/>
      <c r="AJ48" s="378"/>
      <c r="AK48" s="334">
        <f>SUM(AK35:AK47)</f>
        <v>0</v>
      </c>
      <c r="AL48" s="334">
        <f t="shared" ref="AL48" si="80">SUM(AL35:AL47)</f>
        <v>0</v>
      </c>
      <c r="AM48" s="334">
        <f t="shared" ref="AM48" si="81">SUM(AM35:AM47)</f>
        <v>0</v>
      </c>
      <c r="AN48" s="961">
        <f>SUM(AN35:AN47)</f>
        <v>0</v>
      </c>
      <c r="AO48" s="949">
        <f t="shared" ref="AO48:AP48" si="82">SUM(AO35:AO47)</f>
        <v>0</v>
      </c>
      <c r="AP48" s="962">
        <f t="shared" si="82"/>
        <v>0</v>
      </c>
      <c r="AQ48" s="709"/>
      <c r="AR48" s="710"/>
      <c r="AS48" s="710"/>
      <c r="AT48" s="710"/>
      <c r="AU48" s="710"/>
      <c r="AV48" s="716"/>
      <c r="AW48" s="711">
        <f>SUM(AW35:AW47)</f>
        <v>0</v>
      </c>
      <c r="AX48" s="711">
        <f t="shared" ref="AX48" si="83">SUM(AX35:AX47)</f>
        <v>0</v>
      </c>
      <c r="AY48" s="711">
        <f t="shared" ref="AY48" si="84">SUM(AY35:AY47)</f>
        <v>0</v>
      </c>
      <c r="AZ48" s="961">
        <f>SUM(AZ35:AZ47)</f>
        <v>0</v>
      </c>
      <c r="BA48" s="949">
        <f t="shared" ref="BA48:BB48" si="85">SUM(BA35:BA47)</f>
        <v>0</v>
      </c>
      <c r="BB48" s="962">
        <f t="shared" si="85"/>
        <v>0</v>
      </c>
      <c r="BC48" s="712"/>
      <c r="BD48" s="710"/>
      <c r="BE48" s="710"/>
      <c r="BF48" s="710"/>
      <c r="BG48" s="710"/>
      <c r="BH48" s="716"/>
      <c r="BI48" s="711">
        <f>SUM(BI35:BI47)</f>
        <v>0</v>
      </c>
      <c r="BJ48" s="711">
        <f t="shared" ref="BJ48" si="86">SUM(BJ35:BJ47)</f>
        <v>0</v>
      </c>
      <c r="BK48" s="711">
        <f t="shared" ref="BK48" si="87">SUM(BK35:BK47)</f>
        <v>0</v>
      </c>
      <c r="BL48" s="961">
        <f>SUM(BL35:BL47)</f>
        <v>0</v>
      </c>
      <c r="BM48" s="949">
        <f t="shared" ref="BM48:BN48" si="88">SUM(BM35:BM47)</f>
        <v>0</v>
      </c>
      <c r="BN48" s="962">
        <f t="shared" si="88"/>
        <v>0</v>
      </c>
      <c r="BO48" s="712"/>
      <c r="BP48" s="711">
        <f>SUM(BP36:BP47)</f>
        <v>0</v>
      </c>
      <c r="BQ48" s="711">
        <f t="shared" ref="BQ48" si="89">SUM(BQ36:BQ47)</f>
        <v>0</v>
      </c>
      <c r="BR48" s="713">
        <f t="shared" ref="BR48" si="90">SUM(BR36:BR47)</f>
        <v>0</v>
      </c>
      <c r="BS48" s="788"/>
    </row>
    <row r="49" spans="1:71" s="369" customFormat="1" ht="14.25" customHeight="1" x14ac:dyDescent="0.2">
      <c r="A49" s="788"/>
      <c r="B49" s="794"/>
      <c r="C49" s="304"/>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788"/>
    </row>
    <row r="50" spans="1:71" ht="15.75" customHeight="1" thickBot="1" x14ac:dyDescent="0.25">
      <c r="A50" s="788"/>
      <c r="B50" s="1237" t="s">
        <v>168</v>
      </c>
      <c r="C50" s="1237"/>
      <c r="D50" s="1237"/>
      <c r="E50" s="1237"/>
      <c r="F50" s="1237"/>
      <c r="G50" s="1237"/>
      <c r="H50" s="1237"/>
      <c r="I50" s="1237"/>
      <c r="J50" s="1237"/>
      <c r="K50" s="1237"/>
      <c r="L50" s="1237"/>
      <c r="M50" s="1237"/>
      <c r="N50" s="1237"/>
      <c r="O50" s="1237"/>
      <c r="P50" s="1237"/>
      <c r="Q50" s="1237"/>
      <c r="R50" s="1237"/>
      <c r="S50" s="1237"/>
      <c r="T50" s="1237"/>
      <c r="U50" s="1237"/>
      <c r="V50" s="1237"/>
      <c r="W50" s="1237"/>
      <c r="X50" s="1237"/>
      <c r="Y50" s="1237"/>
      <c r="Z50" s="1237"/>
      <c r="AA50" s="1237"/>
      <c r="AB50" s="1237"/>
      <c r="AC50" s="1237"/>
      <c r="AD50" s="1237"/>
      <c r="AE50" s="1237"/>
      <c r="AF50" s="1237"/>
      <c r="AG50" s="1237"/>
      <c r="AH50" s="1237"/>
      <c r="AI50" s="1237"/>
      <c r="AJ50" s="1237"/>
      <c r="AK50" s="1237"/>
      <c r="AL50" s="1237"/>
      <c r="AM50" s="1237"/>
      <c r="AN50" s="1237"/>
      <c r="AO50" s="1237"/>
      <c r="AP50" s="1237"/>
      <c r="AQ50" s="1237"/>
      <c r="AR50" s="1237"/>
      <c r="AS50" s="1237"/>
      <c r="AT50" s="1237"/>
      <c r="AU50" s="1237"/>
      <c r="AV50" s="1237"/>
      <c r="AW50" s="1237"/>
      <c r="AX50" s="1237"/>
      <c r="AY50" s="1237"/>
      <c r="AZ50" s="1237"/>
      <c r="BA50" s="1237"/>
      <c r="BB50" s="1237"/>
      <c r="BC50" s="1237"/>
      <c r="BD50" s="1237"/>
      <c r="BE50" s="1237"/>
      <c r="BF50" s="1237"/>
      <c r="BG50" s="1237"/>
      <c r="BH50" s="1237"/>
      <c r="BI50" s="1237"/>
      <c r="BJ50" s="1237"/>
      <c r="BK50" s="1237"/>
      <c r="BL50" s="1237"/>
      <c r="BM50" s="1237"/>
      <c r="BN50" s="1237"/>
      <c r="BO50" s="1237"/>
      <c r="BP50" s="1237"/>
      <c r="BQ50" s="1237"/>
      <c r="BR50" s="1237"/>
      <c r="BS50" s="788"/>
    </row>
    <row r="51" spans="1:71" s="369" customFormat="1" ht="6" customHeight="1" thickBot="1" x14ac:dyDescent="0.25">
      <c r="A51" s="788"/>
      <c r="B51" s="794"/>
      <c r="C51" s="304"/>
      <c r="D51" s="304"/>
      <c r="E51" s="304"/>
      <c r="F51" s="30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4"/>
      <c r="BR51" s="304"/>
      <c r="BS51" s="788"/>
    </row>
    <row r="52" spans="1:71" s="588" customFormat="1" ht="12.75" customHeight="1" outlineLevel="1" thickBot="1" x14ac:dyDescent="0.25">
      <c r="A52" s="792"/>
      <c r="B52" s="777" t="s">
        <v>159</v>
      </c>
      <c r="C52" s="1403" t="s">
        <v>169</v>
      </c>
      <c r="D52" s="1404"/>
      <c r="E52" s="1373" t="s">
        <v>161</v>
      </c>
      <c r="F52" s="1374"/>
      <c r="G52" s="1420" t="s">
        <v>162</v>
      </c>
      <c r="H52" s="1420"/>
      <c r="I52" s="1379" t="s">
        <v>170</v>
      </c>
      <c r="J52" s="1379"/>
      <c r="K52" s="1379" t="s">
        <v>171</v>
      </c>
      <c r="L52" s="1379"/>
      <c r="M52" s="807" t="s">
        <v>151</v>
      </c>
      <c r="N52" s="807" t="s">
        <v>152</v>
      </c>
      <c r="O52" s="807" t="s">
        <v>164</v>
      </c>
      <c r="P52" s="964" t="s">
        <v>151</v>
      </c>
      <c r="Q52" s="950" t="s">
        <v>152</v>
      </c>
      <c r="R52" s="965" t="s">
        <v>164</v>
      </c>
      <c r="S52" s="586"/>
      <c r="T52" s="319" t="s">
        <v>162</v>
      </c>
      <c r="U52" s="1120" t="s">
        <v>170</v>
      </c>
      <c r="V52" s="1120"/>
      <c r="W52" s="1120" t="s">
        <v>171</v>
      </c>
      <c r="X52" s="1120"/>
      <c r="Y52" s="583" t="s">
        <v>151</v>
      </c>
      <c r="Z52" s="583" t="s">
        <v>152</v>
      </c>
      <c r="AA52" s="584" t="s">
        <v>164</v>
      </c>
      <c r="AB52" s="964" t="s">
        <v>151</v>
      </c>
      <c r="AC52" s="950" t="s">
        <v>152</v>
      </c>
      <c r="AD52" s="965" t="s">
        <v>164</v>
      </c>
      <c r="AE52" s="586"/>
      <c r="AF52" s="319" t="s">
        <v>162</v>
      </c>
      <c r="AG52" s="1120" t="s">
        <v>170</v>
      </c>
      <c r="AH52" s="1120"/>
      <c r="AI52" s="1120" t="s">
        <v>171</v>
      </c>
      <c r="AJ52" s="1120"/>
      <c r="AK52" s="583" t="s">
        <v>151</v>
      </c>
      <c r="AL52" s="583" t="s">
        <v>152</v>
      </c>
      <c r="AM52" s="584" t="s">
        <v>164</v>
      </c>
      <c r="AN52" s="964" t="s">
        <v>151</v>
      </c>
      <c r="AO52" s="950" t="s">
        <v>152</v>
      </c>
      <c r="AP52" s="965" t="s">
        <v>164</v>
      </c>
      <c r="AQ52" s="586"/>
      <c r="AR52" s="319" t="s">
        <v>162</v>
      </c>
      <c r="AS52" s="1120" t="s">
        <v>170</v>
      </c>
      <c r="AT52" s="1120"/>
      <c r="AU52" s="1120" t="s">
        <v>171</v>
      </c>
      <c r="AV52" s="1120"/>
      <c r="AW52" s="583" t="s">
        <v>151</v>
      </c>
      <c r="AX52" s="583" t="s">
        <v>152</v>
      </c>
      <c r="AY52" s="584" t="s">
        <v>164</v>
      </c>
      <c r="AZ52" s="964" t="s">
        <v>151</v>
      </c>
      <c r="BA52" s="950" t="s">
        <v>152</v>
      </c>
      <c r="BB52" s="965" t="s">
        <v>164</v>
      </c>
      <c r="BC52" s="586"/>
      <c r="BD52" s="319" t="s">
        <v>162</v>
      </c>
      <c r="BE52" s="1120" t="s">
        <v>170</v>
      </c>
      <c r="BF52" s="1120"/>
      <c r="BG52" s="1120" t="s">
        <v>171</v>
      </c>
      <c r="BH52" s="1120"/>
      <c r="BI52" s="583" t="s">
        <v>151</v>
      </c>
      <c r="BJ52" s="583" t="s">
        <v>152</v>
      </c>
      <c r="BK52" s="584" t="s">
        <v>164</v>
      </c>
      <c r="BL52" s="964" t="s">
        <v>151</v>
      </c>
      <c r="BM52" s="950" t="s">
        <v>152</v>
      </c>
      <c r="BN52" s="965" t="s">
        <v>164</v>
      </c>
      <c r="BO52" s="586"/>
      <c r="BP52" s="582" t="s">
        <v>151</v>
      </c>
      <c r="BQ52" s="580" t="s">
        <v>152</v>
      </c>
      <c r="BR52" s="581" t="s">
        <v>108</v>
      </c>
      <c r="BS52" s="792"/>
    </row>
    <row r="53" spans="1:71" ht="12.75" customHeight="1" outlineLevel="1" x14ac:dyDescent="0.2">
      <c r="A53" s="788"/>
      <c r="B53" s="778">
        <v>135050</v>
      </c>
      <c r="C53" s="1203" t="s">
        <v>172</v>
      </c>
      <c r="D53" s="1136"/>
      <c r="E53" s="1377">
        <v>1</v>
      </c>
      <c r="F53" s="1378"/>
      <c r="G53" s="1473">
        <v>0</v>
      </c>
      <c r="H53" s="1474"/>
      <c r="I53" s="1416">
        <v>0</v>
      </c>
      <c r="J53" s="1417"/>
      <c r="K53" s="1369">
        <v>0</v>
      </c>
      <c r="L53" s="1370"/>
      <c r="M53" s="391">
        <f t="shared" ref="M53:M58" si="91">ROUND(((I53+K53)*G53),0)</f>
        <v>0</v>
      </c>
      <c r="N53" s="390">
        <f t="shared" ref="N53:N58" si="92">ROUND((((I53*G53)*0.01)+((K53*G53)*0.0865)),0)</f>
        <v>0</v>
      </c>
      <c r="O53" s="963">
        <f t="shared" ref="O53:O58" si="93">ROUND(M53+N53,0)</f>
        <v>0</v>
      </c>
      <c r="P53" s="966">
        <f>'Cost Share'!O53</f>
        <v>0</v>
      </c>
      <c r="Q53" s="951">
        <f>'Cost Share'!P53</f>
        <v>0</v>
      </c>
      <c r="R53" s="967">
        <f t="shared" ref="R53:R58" si="94">ROUND(P53+Q53,0)</f>
        <v>0</v>
      </c>
      <c r="S53" s="362"/>
      <c r="T53" s="384">
        <f t="shared" ref="T53:T58" si="95">G53*E53</f>
        <v>0</v>
      </c>
      <c r="U53" s="1367">
        <v>0</v>
      </c>
      <c r="V53" s="1368"/>
      <c r="W53" s="1367">
        <v>0</v>
      </c>
      <c r="X53" s="1368"/>
      <c r="Y53" s="385">
        <f t="shared" ref="Y53:Y58" si="96">ROUND(((U53+W53)*T53),0)</f>
        <v>0</v>
      </c>
      <c r="Z53" s="387">
        <f t="shared" ref="Z53:Z58" si="97">ROUND((((U53*T53)*0.01)+((W53*T53)*0.0865)),0)</f>
        <v>0</v>
      </c>
      <c r="AA53" s="389">
        <f>ROUND(Y53+Z53,0)</f>
        <v>0</v>
      </c>
      <c r="AB53" s="966">
        <f>'Cost Share'!X53</f>
        <v>0</v>
      </c>
      <c r="AC53" s="951">
        <f>'Cost Share'!Y53</f>
        <v>0</v>
      </c>
      <c r="AD53" s="967">
        <f t="shared" ref="AD53:AD58" si="98">ROUND(AB53+AC53,0)</f>
        <v>0</v>
      </c>
      <c r="AE53" s="362"/>
      <c r="AF53" s="384">
        <f t="shared" ref="AF53:AF58" si="99">T53*E53</f>
        <v>0</v>
      </c>
      <c r="AG53" s="1367">
        <v>0</v>
      </c>
      <c r="AH53" s="1368"/>
      <c r="AI53" s="1367">
        <v>0</v>
      </c>
      <c r="AJ53" s="1368"/>
      <c r="AK53" s="385">
        <f>ROUND(((AG53+AI53)*AF53),0)</f>
        <v>0</v>
      </c>
      <c r="AL53" s="387">
        <f>ROUND((((AG53*AF53)*0.01)+((AI53*AF53)*0.0865)),0)</f>
        <v>0</v>
      </c>
      <c r="AM53" s="389">
        <f>ROUND(AK53+AL53,0)</f>
        <v>0</v>
      </c>
      <c r="AN53" s="998">
        <f>'Cost Share'!AG53</f>
        <v>0</v>
      </c>
      <c r="AO53" s="989">
        <f>'Cost Share'!AH53</f>
        <v>0</v>
      </c>
      <c r="AP53" s="967">
        <f t="shared" ref="AP53:AP58" si="100">ROUND(AN53+AO53,0)</f>
        <v>0</v>
      </c>
      <c r="AQ53" s="362"/>
      <c r="AR53" s="384">
        <f t="shared" ref="AR53:AR58" si="101">AF53*E53</f>
        <v>0</v>
      </c>
      <c r="AS53" s="1371">
        <v>0</v>
      </c>
      <c r="AT53" s="1372"/>
      <c r="AU53" s="1371">
        <v>0</v>
      </c>
      <c r="AV53" s="1372"/>
      <c r="AW53" s="385">
        <f>ROUND(((AS53+AU53)*AR53),0)</f>
        <v>0</v>
      </c>
      <c r="AX53" s="387">
        <f>ROUND((((AS53*AR53)*0.01)+((AU53*AR53)*0.0865)),0)</f>
        <v>0</v>
      </c>
      <c r="AY53" s="389">
        <f t="shared" ref="AY53:AY58" si="102">ROUND(AW53+AX53,0)</f>
        <v>0</v>
      </c>
      <c r="AZ53" s="997">
        <f>'Cost Share'!AP53</f>
        <v>0</v>
      </c>
      <c r="BA53" s="989">
        <f>'Cost Share'!AQ53</f>
        <v>0</v>
      </c>
      <c r="BB53" s="967">
        <f t="shared" ref="BB53:BB58" si="103">ROUND(AZ53+BA53,0)</f>
        <v>0</v>
      </c>
      <c r="BC53" s="362"/>
      <c r="BD53" s="361">
        <f>AR53*E53</f>
        <v>0</v>
      </c>
      <c r="BE53" s="1367">
        <v>0</v>
      </c>
      <c r="BF53" s="1368"/>
      <c r="BG53" s="1367">
        <v>0</v>
      </c>
      <c r="BH53" s="1368"/>
      <c r="BI53" s="385">
        <f>ROUND(((BE53+BG53)*BD53),0)</f>
        <v>0</v>
      </c>
      <c r="BJ53" s="387">
        <f>ROUND((((BE53*BD53)*0.01)+((BG53*BD53)*0.0865)),0)</f>
        <v>0</v>
      </c>
      <c r="BK53" s="389">
        <f t="shared" ref="BK53:BK58" si="104">ROUND(BI53+BJ53,0)</f>
        <v>0</v>
      </c>
      <c r="BL53" s="997">
        <f>'Cost Share'!AY53</f>
        <v>0</v>
      </c>
      <c r="BM53" s="989">
        <f>'Cost Share'!AZ53</f>
        <v>0</v>
      </c>
      <c r="BN53" s="967">
        <f t="shared" ref="BN53:BN58" si="105">ROUND(BL53+BM53,0)</f>
        <v>0</v>
      </c>
      <c r="BO53" s="362"/>
      <c r="BP53" s="346">
        <f t="shared" ref="BP53:BQ58" si="106">M53+Y53+AK53+AW53+BI53</f>
        <v>0</v>
      </c>
      <c r="BQ53" s="326">
        <f t="shared" si="106"/>
        <v>0</v>
      </c>
      <c r="BR53" s="338">
        <f t="shared" ref="BR53:BR56" si="107">SUM(BP53:BQ53)</f>
        <v>0</v>
      </c>
      <c r="BS53" s="788"/>
    </row>
    <row r="54" spans="1:71" ht="12.75" customHeight="1" outlineLevel="1" x14ac:dyDescent="0.2">
      <c r="A54" s="788"/>
      <c r="B54" s="779">
        <v>135050</v>
      </c>
      <c r="C54" s="1203" t="s">
        <v>172</v>
      </c>
      <c r="D54" s="1136"/>
      <c r="E54" s="1375">
        <v>1</v>
      </c>
      <c r="F54" s="1376"/>
      <c r="G54" s="1423">
        <v>0</v>
      </c>
      <c r="H54" s="1424"/>
      <c r="I54" s="1380">
        <v>0</v>
      </c>
      <c r="J54" s="1381"/>
      <c r="K54" s="1102">
        <v>0</v>
      </c>
      <c r="L54" s="1103"/>
      <c r="M54" s="386">
        <f t="shared" si="91"/>
        <v>0</v>
      </c>
      <c r="N54" s="390">
        <f t="shared" si="92"/>
        <v>0</v>
      </c>
      <c r="O54" s="955">
        <f t="shared" si="93"/>
        <v>0</v>
      </c>
      <c r="P54" s="966">
        <f>'Cost Share'!O54</f>
        <v>0</v>
      </c>
      <c r="Q54" s="951">
        <f>'Cost Share'!P54</f>
        <v>0</v>
      </c>
      <c r="R54" s="967">
        <f t="shared" si="94"/>
        <v>0</v>
      </c>
      <c r="S54" s="362"/>
      <c r="T54" s="382">
        <f t="shared" si="95"/>
        <v>0</v>
      </c>
      <c r="U54" s="1369">
        <v>0</v>
      </c>
      <c r="V54" s="1370"/>
      <c r="W54" s="1369">
        <v>0</v>
      </c>
      <c r="X54" s="1370"/>
      <c r="Y54" s="386">
        <f t="shared" si="96"/>
        <v>0</v>
      </c>
      <c r="Z54" s="390">
        <f t="shared" si="97"/>
        <v>0</v>
      </c>
      <c r="AA54" s="339">
        <f t="shared" ref="AA54:AA58" si="108">ROUND(Y54+Z54,0)</f>
        <v>0</v>
      </c>
      <c r="AB54" s="994">
        <f>'Cost Share'!X54</f>
        <v>0</v>
      </c>
      <c r="AC54" s="952">
        <f>'Cost Share'!Y54</f>
        <v>0</v>
      </c>
      <c r="AD54" s="999">
        <f t="shared" si="98"/>
        <v>0</v>
      </c>
      <c r="AE54" s="362"/>
      <c r="AF54" s="382">
        <f t="shared" si="99"/>
        <v>0</v>
      </c>
      <c r="AG54" s="1369">
        <v>0</v>
      </c>
      <c r="AH54" s="1370"/>
      <c r="AI54" s="1369">
        <v>0</v>
      </c>
      <c r="AJ54" s="1370"/>
      <c r="AK54" s="386">
        <f t="shared" ref="AK54:AK58" si="109">ROUND(((AG54+AI54)*AF54),0)</f>
        <v>0</v>
      </c>
      <c r="AL54" s="390">
        <f t="shared" ref="AL54:AL58" si="110">ROUND((((AG54*AF54)*0.01)+((AI54*AF54)*0.0865)),0)</f>
        <v>0</v>
      </c>
      <c r="AM54" s="339">
        <f t="shared" ref="AM54:AM58" si="111">ROUND(AK54+AL54,0)</f>
        <v>0</v>
      </c>
      <c r="AN54" s="994">
        <f>'Cost Share'!AG54</f>
        <v>0</v>
      </c>
      <c r="AO54" s="995">
        <f>'Cost Share'!AH54</f>
        <v>0</v>
      </c>
      <c r="AP54" s="999">
        <f t="shared" si="100"/>
        <v>0</v>
      </c>
      <c r="AQ54" s="362"/>
      <c r="AR54" s="382">
        <f t="shared" si="101"/>
        <v>0</v>
      </c>
      <c r="AS54" s="1369">
        <v>0</v>
      </c>
      <c r="AT54" s="1370"/>
      <c r="AU54" s="1369">
        <v>0</v>
      </c>
      <c r="AV54" s="1370"/>
      <c r="AW54" s="386">
        <f t="shared" ref="AW54:AW58" si="112">ROUND(((AS54+AU54)*AR54),0)</f>
        <v>0</v>
      </c>
      <c r="AX54" s="390">
        <f t="shared" ref="AX54:AX58" si="113">ROUND((((AS54*AR54)*0.01)+((AU54*AR54)*0.0865)),0)</f>
        <v>0</v>
      </c>
      <c r="AY54" s="339">
        <f t="shared" si="102"/>
        <v>0</v>
      </c>
      <c r="AZ54" s="994">
        <f>'Cost Share'!AP54</f>
        <v>0</v>
      </c>
      <c r="BA54" s="995">
        <f>'Cost Share'!AQ54</f>
        <v>0</v>
      </c>
      <c r="BB54" s="999">
        <f t="shared" si="103"/>
        <v>0</v>
      </c>
      <c r="BC54" s="362"/>
      <c r="BD54" s="361">
        <f>AR54*E54</f>
        <v>0</v>
      </c>
      <c r="BE54" s="1102">
        <v>0</v>
      </c>
      <c r="BF54" s="1103"/>
      <c r="BG54" s="1102">
        <v>0</v>
      </c>
      <c r="BH54" s="1103"/>
      <c r="BI54" s="386">
        <f t="shared" ref="BI54:BI58" si="114">ROUND(((BE54+BG54)*BD54),0)</f>
        <v>0</v>
      </c>
      <c r="BJ54" s="390">
        <f t="shared" ref="BJ54:BJ58" si="115">ROUND((((BE54*BD54)*0.01)+((BG54*BD54)*0.0865)),0)</f>
        <v>0</v>
      </c>
      <c r="BK54" s="339">
        <f t="shared" si="104"/>
        <v>0</v>
      </c>
      <c r="BL54" s="994">
        <f>'Cost Share'!AY54</f>
        <v>0</v>
      </c>
      <c r="BM54" s="995">
        <f>'Cost Share'!AZ54</f>
        <v>0</v>
      </c>
      <c r="BN54" s="999">
        <f t="shared" si="105"/>
        <v>0</v>
      </c>
      <c r="BO54" s="362"/>
      <c r="BP54" s="346">
        <f t="shared" si="106"/>
        <v>0</v>
      </c>
      <c r="BQ54" s="326">
        <f t="shared" si="106"/>
        <v>0</v>
      </c>
      <c r="BR54" s="338">
        <f t="shared" si="107"/>
        <v>0</v>
      </c>
      <c r="BS54" s="788"/>
    </row>
    <row r="55" spans="1:71" ht="12.75" customHeight="1" outlineLevel="1" x14ac:dyDescent="0.2">
      <c r="A55" s="788"/>
      <c r="B55" s="779">
        <v>135050</v>
      </c>
      <c r="C55" s="1203" t="s">
        <v>172</v>
      </c>
      <c r="D55" s="1136"/>
      <c r="E55" s="1375">
        <v>1</v>
      </c>
      <c r="F55" s="1376"/>
      <c r="G55" s="1423">
        <v>0</v>
      </c>
      <c r="H55" s="1424"/>
      <c r="I55" s="1380">
        <v>0</v>
      </c>
      <c r="J55" s="1381"/>
      <c r="K55" s="1102">
        <v>0</v>
      </c>
      <c r="L55" s="1103"/>
      <c r="M55" s="386">
        <f t="shared" si="91"/>
        <v>0</v>
      </c>
      <c r="N55" s="390">
        <f t="shared" si="92"/>
        <v>0</v>
      </c>
      <c r="O55" s="955">
        <f t="shared" si="93"/>
        <v>0</v>
      </c>
      <c r="P55" s="966">
        <f>'Cost Share'!O55</f>
        <v>0</v>
      </c>
      <c r="Q55" s="951">
        <f>'Cost Share'!P55</f>
        <v>0</v>
      </c>
      <c r="R55" s="967">
        <f t="shared" si="94"/>
        <v>0</v>
      </c>
      <c r="S55" s="362"/>
      <c r="T55" s="382">
        <f t="shared" si="95"/>
        <v>0</v>
      </c>
      <c r="U55" s="1102">
        <v>0</v>
      </c>
      <c r="V55" s="1103"/>
      <c r="W55" s="1102">
        <v>0</v>
      </c>
      <c r="X55" s="1103"/>
      <c r="Y55" s="386">
        <f t="shared" si="96"/>
        <v>0</v>
      </c>
      <c r="Z55" s="390">
        <f t="shared" si="97"/>
        <v>0</v>
      </c>
      <c r="AA55" s="339">
        <f t="shared" si="108"/>
        <v>0</v>
      </c>
      <c r="AB55" s="994">
        <f>'Cost Share'!X55</f>
        <v>0</v>
      </c>
      <c r="AC55" s="952">
        <f>'Cost Share'!Y55</f>
        <v>0</v>
      </c>
      <c r="AD55" s="999">
        <f t="shared" si="98"/>
        <v>0</v>
      </c>
      <c r="AE55" s="362"/>
      <c r="AF55" s="382">
        <f t="shared" si="99"/>
        <v>0</v>
      </c>
      <c r="AG55" s="1102">
        <v>0</v>
      </c>
      <c r="AH55" s="1103"/>
      <c r="AI55" s="1102">
        <v>0</v>
      </c>
      <c r="AJ55" s="1103"/>
      <c r="AK55" s="386">
        <f t="shared" si="109"/>
        <v>0</v>
      </c>
      <c r="AL55" s="390">
        <f t="shared" si="110"/>
        <v>0</v>
      </c>
      <c r="AM55" s="339">
        <f t="shared" si="111"/>
        <v>0</v>
      </c>
      <c r="AN55" s="994">
        <f>'Cost Share'!AG55</f>
        <v>0</v>
      </c>
      <c r="AO55" s="995">
        <f>'Cost Share'!AH55</f>
        <v>0</v>
      </c>
      <c r="AP55" s="999">
        <f t="shared" si="100"/>
        <v>0</v>
      </c>
      <c r="AQ55" s="362"/>
      <c r="AR55" s="382">
        <f t="shared" si="101"/>
        <v>0</v>
      </c>
      <c r="AS55" s="1102">
        <v>0</v>
      </c>
      <c r="AT55" s="1103"/>
      <c r="AU55" s="1102">
        <v>0</v>
      </c>
      <c r="AV55" s="1103"/>
      <c r="AW55" s="386">
        <f t="shared" si="112"/>
        <v>0</v>
      </c>
      <c r="AX55" s="390">
        <f t="shared" si="113"/>
        <v>0</v>
      </c>
      <c r="AY55" s="339">
        <f t="shared" si="102"/>
        <v>0</v>
      </c>
      <c r="AZ55" s="994">
        <f>'Cost Share'!AP55</f>
        <v>0</v>
      </c>
      <c r="BA55" s="995">
        <f>'Cost Share'!AQ55</f>
        <v>0</v>
      </c>
      <c r="BB55" s="999">
        <f t="shared" si="103"/>
        <v>0</v>
      </c>
      <c r="BC55" s="362"/>
      <c r="BD55" s="361">
        <f>AR55*E55</f>
        <v>0</v>
      </c>
      <c r="BE55" s="1102">
        <v>0</v>
      </c>
      <c r="BF55" s="1103"/>
      <c r="BG55" s="1102">
        <v>0</v>
      </c>
      <c r="BH55" s="1103"/>
      <c r="BI55" s="386">
        <f t="shared" si="114"/>
        <v>0</v>
      </c>
      <c r="BJ55" s="390">
        <f t="shared" si="115"/>
        <v>0</v>
      </c>
      <c r="BK55" s="339">
        <f t="shared" si="104"/>
        <v>0</v>
      </c>
      <c r="BL55" s="994">
        <f>'Cost Share'!AY55</f>
        <v>0</v>
      </c>
      <c r="BM55" s="995">
        <f>'Cost Share'!AZ55</f>
        <v>0</v>
      </c>
      <c r="BN55" s="999">
        <f t="shared" si="105"/>
        <v>0</v>
      </c>
      <c r="BO55" s="362"/>
      <c r="BP55" s="346">
        <f t="shared" si="106"/>
        <v>0</v>
      </c>
      <c r="BQ55" s="326">
        <f t="shared" si="106"/>
        <v>0</v>
      </c>
      <c r="BR55" s="338">
        <f t="shared" si="107"/>
        <v>0</v>
      </c>
      <c r="BS55" s="788"/>
    </row>
    <row r="56" spans="1:71" ht="12.75" customHeight="1" outlineLevel="1" x14ac:dyDescent="0.2">
      <c r="A56" s="788"/>
      <c r="B56" s="779">
        <v>135050</v>
      </c>
      <c r="C56" s="1203" t="s">
        <v>173</v>
      </c>
      <c r="D56" s="1136"/>
      <c r="E56" s="1375">
        <v>1</v>
      </c>
      <c r="F56" s="1376"/>
      <c r="G56" s="1423">
        <v>0</v>
      </c>
      <c r="H56" s="1424"/>
      <c r="I56" s="1380">
        <v>0</v>
      </c>
      <c r="J56" s="1381"/>
      <c r="K56" s="1102">
        <v>0</v>
      </c>
      <c r="L56" s="1103"/>
      <c r="M56" s="386">
        <f t="shared" si="91"/>
        <v>0</v>
      </c>
      <c r="N56" s="390">
        <f t="shared" si="92"/>
        <v>0</v>
      </c>
      <c r="O56" s="955">
        <f t="shared" si="93"/>
        <v>0</v>
      </c>
      <c r="P56" s="966">
        <f>'Cost Share'!O56</f>
        <v>0</v>
      </c>
      <c r="Q56" s="951">
        <f>'Cost Share'!P56</f>
        <v>0</v>
      </c>
      <c r="R56" s="967">
        <f t="shared" si="94"/>
        <v>0</v>
      </c>
      <c r="S56" s="362"/>
      <c r="T56" s="382">
        <f t="shared" si="95"/>
        <v>0</v>
      </c>
      <c r="U56" s="1102">
        <v>0</v>
      </c>
      <c r="V56" s="1103"/>
      <c r="W56" s="1102">
        <v>0</v>
      </c>
      <c r="X56" s="1103"/>
      <c r="Y56" s="386">
        <f t="shared" si="96"/>
        <v>0</v>
      </c>
      <c r="Z56" s="390">
        <f t="shared" si="97"/>
        <v>0</v>
      </c>
      <c r="AA56" s="339">
        <f t="shared" si="108"/>
        <v>0</v>
      </c>
      <c r="AB56" s="994">
        <f>'Cost Share'!X56</f>
        <v>0</v>
      </c>
      <c r="AC56" s="952">
        <f>'Cost Share'!Y56</f>
        <v>0</v>
      </c>
      <c r="AD56" s="999">
        <f t="shared" si="98"/>
        <v>0</v>
      </c>
      <c r="AE56" s="362"/>
      <c r="AF56" s="382">
        <f t="shared" si="99"/>
        <v>0</v>
      </c>
      <c r="AG56" s="1102">
        <v>0</v>
      </c>
      <c r="AH56" s="1103"/>
      <c r="AI56" s="1102">
        <v>0</v>
      </c>
      <c r="AJ56" s="1103"/>
      <c r="AK56" s="386">
        <f t="shared" si="109"/>
        <v>0</v>
      </c>
      <c r="AL56" s="390">
        <f t="shared" si="110"/>
        <v>0</v>
      </c>
      <c r="AM56" s="339">
        <f t="shared" si="111"/>
        <v>0</v>
      </c>
      <c r="AN56" s="994">
        <f>'Cost Share'!AG56</f>
        <v>0</v>
      </c>
      <c r="AO56" s="995">
        <f>'Cost Share'!AH56</f>
        <v>0</v>
      </c>
      <c r="AP56" s="999">
        <f t="shared" si="100"/>
        <v>0</v>
      </c>
      <c r="AQ56" s="362"/>
      <c r="AR56" s="382">
        <f t="shared" si="101"/>
        <v>0</v>
      </c>
      <c r="AS56" s="1102">
        <v>0</v>
      </c>
      <c r="AT56" s="1103"/>
      <c r="AU56" s="1102">
        <v>0</v>
      </c>
      <c r="AV56" s="1103"/>
      <c r="AW56" s="386">
        <f t="shared" si="112"/>
        <v>0</v>
      </c>
      <c r="AX56" s="390">
        <f t="shared" si="113"/>
        <v>0</v>
      </c>
      <c r="AY56" s="339">
        <f t="shared" si="102"/>
        <v>0</v>
      </c>
      <c r="AZ56" s="994">
        <f>'Cost Share'!AP56</f>
        <v>0</v>
      </c>
      <c r="BA56" s="995">
        <f>'Cost Share'!AQ56</f>
        <v>0</v>
      </c>
      <c r="BB56" s="999">
        <f t="shared" si="103"/>
        <v>0</v>
      </c>
      <c r="BC56" s="362"/>
      <c r="BD56" s="361">
        <v>0</v>
      </c>
      <c r="BE56" s="1102">
        <v>0</v>
      </c>
      <c r="BF56" s="1103"/>
      <c r="BG56" s="1102">
        <v>0</v>
      </c>
      <c r="BH56" s="1103"/>
      <c r="BI56" s="386">
        <f t="shared" si="114"/>
        <v>0</v>
      </c>
      <c r="BJ56" s="390">
        <f t="shared" si="115"/>
        <v>0</v>
      </c>
      <c r="BK56" s="339">
        <f t="shared" si="104"/>
        <v>0</v>
      </c>
      <c r="BL56" s="994">
        <f>'Cost Share'!AY56</f>
        <v>0</v>
      </c>
      <c r="BM56" s="995">
        <f>'Cost Share'!AZ56</f>
        <v>0</v>
      </c>
      <c r="BN56" s="999">
        <f t="shared" si="105"/>
        <v>0</v>
      </c>
      <c r="BO56" s="362"/>
      <c r="BP56" s="346">
        <f t="shared" si="106"/>
        <v>0</v>
      </c>
      <c r="BQ56" s="326">
        <f t="shared" si="106"/>
        <v>0</v>
      </c>
      <c r="BR56" s="338">
        <f t="shared" si="107"/>
        <v>0</v>
      </c>
      <c r="BS56" s="788"/>
    </row>
    <row r="57" spans="1:71" ht="12.75" customHeight="1" outlineLevel="1" x14ac:dyDescent="0.2">
      <c r="A57" s="788"/>
      <c r="B57" s="779">
        <v>135050</v>
      </c>
      <c r="C57" s="1203" t="s">
        <v>173</v>
      </c>
      <c r="D57" s="1136"/>
      <c r="E57" s="1375">
        <v>1</v>
      </c>
      <c r="F57" s="1376"/>
      <c r="G57" s="1423">
        <v>0</v>
      </c>
      <c r="H57" s="1424"/>
      <c r="I57" s="1380">
        <v>0</v>
      </c>
      <c r="J57" s="1381"/>
      <c r="K57" s="1102">
        <v>0</v>
      </c>
      <c r="L57" s="1103"/>
      <c r="M57" s="386">
        <f t="shared" si="91"/>
        <v>0</v>
      </c>
      <c r="N57" s="390">
        <f t="shared" si="92"/>
        <v>0</v>
      </c>
      <c r="O57" s="955">
        <f t="shared" si="93"/>
        <v>0</v>
      </c>
      <c r="P57" s="966">
        <f>'Cost Share'!O57</f>
        <v>0</v>
      </c>
      <c r="Q57" s="951">
        <f>'Cost Share'!P57</f>
        <v>0</v>
      </c>
      <c r="R57" s="967">
        <f t="shared" si="94"/>
        <v>0</v>
      </c>
      <c r="S57" s="362"/>
      <c r="T57" s="382">
        <f t="shared" si="95"/>
        <v>0</v>
      </c>
      <c r="U57" s="1102">
        <v>0</v>
      </c>
      <c r="V57" s="1103"/>
      <c r="W57" s="1102">
        <v>0</v>
      </c>
      <c r="X57" s="1103"/>
      <c r="Y57" s="386">
        <f t="shared" si="96"/>
        <v>0</v>
      </c>
      <c r="Z57" s="390">
        <f t="shared" si="97"/>
        <v>0</v>
      </c>
      <c r="AA57" s="339">
        <f t="shared" si="108"/>
        <v>0</v>
      </c>
      <c r="AB57" s="994">
        <f>'Cost Share'!X57</f>
        <v>0</v>
      </c>
      <c r="AC57" s="952">
        <f>'Cost Share'!Y57</f>
        <v>0</v>
      </c>
      <c r="AD57" s="999">
        <f t="shared" si="98"/>
        <v>0</v>
      </c>
      <c r="AE57" s="362"/>
      <c r="AF57" s="382">
        <f t="shared" si="99"/>
        <v>0</v>
      </c>
      <c r="AG57" s="1102">
        <v>0</v>
      </c>
      <c r="AH57" s="1103"/>
      <c r="AI57" s="1102">
        <v>0</v>
      </c>
      <c r="AJ57" s="1103"/>
      <c r="AK57" s="386">
        <f t="shared" si="109"/>
        <v>0</v>
      </c>
      <c r="AL57" s="390">
        <f t="shared" si="110"/>
        <v>0</v>
      </c>
      <c r="AM57" s="392">
        <f t="shared" si="111"/>
        <v>0</v>
      </c>
      <c r="AN57" s="994">
        <f>'Cost Share'!AG57</f>
        <v>0</v>
      </c>
      <c r="AO57" s="995">
        <f>'Cost Share'!AH57</f>
        <v>0</v>
      </c>
      <c r="AP57" s="999">
        <f t="shared" si="100"/>
        <v>0</v>
      </c>
      <c r="AQ57" s="362"/>
      <c r="AR57" s="382">
        <f t="shared" si="101"/>
        <v>0</v>
      </c>
      <c r="AS57" s="1102">
        <v>0</v>
      </c>
      <c r="AT57" s="1103"/>
      <c r="AU57" s="1102">
        <v>0</v>
      </c>
      <c r="AV57" s="1103"/>
      <c r="AW57" s="386">
        <f t="shared" si="112"/>
        <v>0</v>
      </c>
      <c r="AX57" s="390">
        <f t="shared" si="113"/>
        <v>0</v>
      </c>
      <c r="AY57" s="339">
        <f t="shared" si="102"/>
        <v>0</v>
      </c>
      <c r="AZ57" s="994">
        <f>'Cost Share'!AP57</f>
        <v>0</v>
      </c>
      <c r="BA57" s="995">
        <f>'Cost Share'!AQ57</f>
        <v>0</v>
      </c>
      <c r="BB57" s="999">
        <f t="shared" si="103"/>
        <v>0</v>
      </c>
      <c r="BC57" s="362"/>
      <c r="BD57" s="361">
        <f>AR57*E57</f>
        <v>0</v>
      </c>
      <c r="BE57" s="1102">
        <v>0</v>
      </c>
      <c r="BF57" s="1103"/>
      <c r="BG57" s="1102">
        <v>0</v>
      </c>
      <c r="BH57" s="1103"/>
      <c r="BI57" s="386">
        <f t="shared" si="114"/>
        <v>0</v>
      </c>
      <c r="BJ57" s="390">
        <f t="shared" si="115"/>
        <v>0</v>
      </c>
      <c r="BK57" s="339">
        <f t="shared" si="104"/>
        <v>0</v>
      </c>
      <c r="BL57" s="994">
        <f>'Cost Share'!AY57</f>
        <v>0</v>
      </c>
      <c r="BM57" s="995">
        <f>'Cost Share'!AZ57</f>
        <v>0</v>
      </c>
      <c r="BN57" s="999">
        <f t="shared" si="105"/>
        <v>0</v>
      </c>
      <c r="BO57" s="362"/>
      <c r="BP57" s="346">
        <f t="shared" si="106"/>
        <v>0</v>
      </c>
      <c r="BQ57" s="326">
        <f t="shared" si="106"/>
        <v>0</v>
      </c>
      <c r="BR57" s="338">
        <f t="shared" ref="BR57:BR58" si="116">SUM(BP57:BQ57)</f>
        <v>0</v>
      </c>
      <c r="BS57" s="788"/>
    </row>
    <row r="58" spans="1:71" ht="12.75" customHeight="1" outlineLevel="1" thickBot="1" x14ac:dyDescent="0.25">
      <c r="A58" s="788"/>
      <c r="B58" s="780">
        <v>135050</v>
      </c>
      <c r="C58" s="1362" t="s">
        <v>173</v>
      </c>
      <c r="D58" s="1407"/>
      <c r="E58" s="1382">
        <v>1</v>
      </c>
      <c r="F58" s="1383"/>
      <c r="G58" s="1425">
        <v>0</v>
      </c>
      <c r="H58" s="1426"/>
      <c r="I58" s="1418">
        <v>0</v>
      </c>
      <c r="J58" s="1419"/>
      <c r="K58" s="1124">
        <v>0</v>
      </c>
      <c r="L58" s="1125"/>
      <c r="M58" s="340">
        <f t="shared" si="91"/>
        <v>0</v>
      </c>
      <c r="N58" s="341">
        <f t="shared" si="92"/>
        <v>0</v>
      </c>
      <c r="O58" s="946">
        <f t="shared" si="93"/>
        <v>0</v>
      </c>
      <c r="P58" s="968">
        <f>'Cost Share'!O58</f>
        <v>0</v>
      </c>
      <c r="Q58" s="969">
        <f>'Cost Share'!P58</f>
        <v>0</v>
      </c>
      <c r="R58" s="970">
        <f t="shared" si="94"/>
        <v>0</v>
      </c>
      <c r="S58" s="367"/>
      <c r="T58" s="383">
        <f t="shared" si="95"/>
        <v>0</v>
      </c>
      <c r="U58" s="1124">
        <v>0</v>
      </c>
      <c r="V58" s="1125"/>
      <c r="W58" s="1124">
        <v>0</v>
      </c>
      <c r="X58" s="1125"/>
      <c r="Y58" s="340">
        <f t="shared" si="96"/>
        <v>0</v>
      </c>
      <c r="Z58" s="341">
        <f t="shared" si="97"/>
        <v>0</v>
      </c>
      <c r="AA58" s="342">
        <f t="shared" si="108"/>
        <v>0</v>
      </c>
      <c r="AB58" s="991">
        <f>'Cost Share'!X58</f>
        <v>0</v>
      </c>
      <c r="AC58" s="1001">
        <f>'Cost Share'!Y58</f>
        <v>0</v>
      </c>
      <c r="AD58" s="1000">
        <f t="shared" si="98"/>
        <v>0</v>
      </c>
      <c r="AE58" s="367"/>
      <c r="AF58" s="383">
        <f t="shared" si="99"/>
        <v>0</v>
      </c>
      <c r="AG58" s="1124">
        <v>0</v>
      </c>
      <c r="AH58" s="1125"/>
      <c r="AI58" s="1124">
        <v>0</v>
      </c>
      <c r="AJ58" s="1125"/>
      <c r="AK58" s="340">
        <f t="shared" si="109"/>
        <v>0</v>
      </c>
      <c r="AL58" s="341">
        <f t="shared" si="110"/>
        <v>0</v>
      </c>
      <c r="AM58" s="342">
        <f t="shared" si="111"/>
        <v>0</v>
      </c>
      <c r="AN58" s="991">
        <f>'Cost Share'!AG58</f>
        <v>0</v>
      </c>
      <c r="AO58" s="1001">
        <f>'Cost Share'!AH58</f>
        <v>0</v>
      </c>
      <c r="AP58" s="1000">
        <f t="shared" si="100"/>
        <v>0</v>
      </c>
      <c r="AQ58" s="367"/>
      <c r="AR58" s="383">
        <f t="shared" si="101"/>
        <v>0</v>
      </c>
      <c r="AS58" s="1124">
        <v>0</v>
      </c>
      <c r="AT58" s="1125"/>
      <c r="AU58" s="1124">
        <v>0</v>
      </c>
      <c r="AV58" s="1125"/>
      <c r="AW58" s="340">
        <f t="shared" si="112"/>
        <v>0</v>
      </c>
      <c r="AX58" s="341">
        <f t="shared" si="113"/>
        <v>0</v>
      </c>
      <c r="AY58" s="342">
        <f t="shared" si="102"/>
        <v>0</v>
      </c>
      <c r="AZ58" s="991">
        <f>'Cost Share'!AP58</f>
        <v>0</v>
      </c>
      <c r="BA58" s="992">
        <f>'Cost Share'!AQ58</f>
        <v>0</v>
      </c>
      <c r="BB58" s="1000">
        <f t="shared" si="103"/>
        <v>0</v>
      </c>
      <c r="BC58" s="367"/>
      <c r="BD58" s="366">
        <f>AR58*E58</f>
        <v>0</v>
      </c>
      <c r="BE58" s="1124">
        <v>0</v>
      </c>
      <c r="BF58" s="1125"/>
      <c r="BG58" s="1124">
        <v>0</v>
      </c>
      <c r="BH58" s="1125"/>
      <c r="BI58" s="340">
        <f t="shared" si="114"/>
        <v>0</v>
      </c>
      <c r="BJ58" s="341">
        <f t="shared" si="115"/>
        <v>0</v>
      </c>
      <c r="BK58" s="342">
        <f t="shared" si="104"/>
        <v>0</v>
      </c>
      <c r="BL58" s="991">
        <f>'Cost Share'!AY58</f>
        <v>0</v>
      </c>
      <c r="BM58" s="992">
        <f>'Cost Share'!AZ58</f>
        <v>0</v>
      </c>
      <c r="BN58" s="1000">
        <f t="shared" si="105"/>
        <v>0</v>
      </c>
      <c r="BO58" s="367"/>
      <c r="BP58" s="347">
        <f t="shared" si="106"/>
        <v>0</v>
      </c>
      <c r="BQ58" s="340">
        <f t="shared" si="106"/>
        <v>0</v>
      </c>
      <c r="BR58" s="345">
        <f t="shared" si="116"/>
        <v>0</v>
      </c>
      <c r="BS58" s="788"/>
    </row>
    <row r="59" spans="1:71" s="369" customFormat="1" ht="6" customHeight="1" outlineLevel="1" thickBot="1" x14ac:dyDescent="0.25">
      <c r="A59" s="788"/>
      <c r="B59" s="772"/>
      <c r="C59" s="304"/>
      <c r="D59" s="304"/>
      <c r="E59" s="304"/>
      <c r="F59" s="30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c r="BL59" s="304"/>
      <c r="BM59" s="304"/>
      <c r="BN59" s="304"/>
      <c r="BO59" s="304"/>
      <c r="BP59" s="304"/>
      <c r="BQ59" s="304"/>
      <c r="BR59" s="304"/>
      <c r="BS59" s="788"/>
    </row>
    <row r="60" spans="1:71" s="588" customFormat="1" ht="12.75" customHeight="1" outlineLevel="1" thickBot="1" x14ac:dyDescent="0.25">
      <c r="A60" s="792"/>
      <c r="B60" s="777" t="s">
        <v>159</v>
      </c>
      <c r="C60" s="1403" t="s">
        <v>174</v>
      </c>
      <c r="D60" s="1404"/>
      <c r="E60" s="589"/>
      <c r="F60" s="589"/>
      <c r="G60" s="589"/>
      <c r="H60" s="589"/>
      <c r="I60" s="1406" t="s">
        <v>175</v>
      </c>
      <c r="J60" s="1120"/>
      <c r="K60" s="1120" t="s">
        <v>176</v>
      </c>
      <c r="L60" s="1120"/>
      <c r="M60" s="583" t="s">
        <v>151</v>
      </c>
      <c r="N60" s="583" t="s">
        <v>152</v>
      </c>
      <c r="O60" s="583" t="s">
        <v>164</v>
      </c>
      <c r="P60" s="975" t="s">
        <v>151</v>
      </c>
      <c r="Q60" s="971" t="s">
        <v>152</v>
      </c>
      <c r="R60" s="976" t="s">
        <v>164</v>
      </c>
      <c r="S60" s="586"/>
      <c r="T60" s="589"/>
      <c r="U60" s="1406" t="s">
        <v>175</v>
      </c>
      <c r="V60" s="1120"/>
      <c r="W60" s="1120" t="s">
        <v>176</v>
      </c>
      <c r="X60" s="1120"/>
      <c r="Y60" s="583" t="s">
        <v>151</v>
      </c>
      <c r="Z60" s="583" t="s">
        <v>152</v>
      </c>
      <c r="AA60" s="584" t="s">
        <v>164</v>
      </c>
      <c r="AB60" s="975" t="s">
        <v>151</v>
      </c>
      <c r="AC60" s="971" t="s">
        <v>152</v>
      </c>
      <c r="AD60" s="976" t="s">
        <v>164</v>
      </c>
      <c r="AE60" s="586"/>
      <c r="AF60" s="589"/>
      <c r="AG60" s="1406" t="s">
        <v>175</v>
      </c>
      <c r="AH60" s="1120"/>
      <c r="AI60" s="1120" t="s">
        <v>176</v>
      </c>
      <c r="AJ60" s="1120"/>
      <c r="AK60" s="583" t="s">
        <v>151</v>
      </c>
      <c r="AL60" s="583" t="s">
        <v>152</v>
      </c>
      <c r="AM60" s="584" t="s">
        <v>164</v>
      </c>
      <c r="AN60" s="975" t="s">
        <v>151</v>
      </c>
      <c r="AO60" s="971" t="s">
        <v>152</v>
      </c>
      <c r="AP60" s="976" t="s">
        <v>164</v>
      </c>
      <c r="AQ60" s="590"/>
      <c r="AR60" s="591"/>
      <c r="AS60" s="1406" t="s">
        <v>175</v>
      </c>
      <c r="AT60" s="1120"/>
      <c r="AU60" s="1120" t="s">
        <v>176</v>
      </c>
      <c r="AV60" s="1120"/>
      <c r="AW60" s="583" t="s">
        <v>151</v>
      </c>
      <c r="AX60" s="583" t="s">
        <v>152</v>
      </c>
      <c r="AY60" s="584" t="s">
        <v>164</v>
      </c>
      <c r="AZ60" s="975" t="s">
        <v>151</v>
      </c>
      <c r="BA60" s="971" t="s">
        <v>152</v>
      </c>
      <c r="BB60" s="976" t="s">
        <v>164</v>
      </c>
      <c r="BC60" s="590"/>
      <c r="BD60" s="591"/>
      <c r="BE60" s="1406" t="s">
        <v>175</v>
      </c>
      <c r="BF60" s="1120"/>
      <c r="BG60" s="1120" t="s">
        <v>176</v>
      </c>
      <c r="BH60" s="1120"/>
      <c r="BI60" s="583" t="s">
        <v>151</v>
      </c>
      <c r="BJ60" s="583" t="s">
        <v>152</v>
      </c>
      <c r="BK60" s="584" t="s">
        <v>164</v>
      </c>
      <c r="BL60" s="975" t="s">
        <v>151</v>
      </c>
      <c r="BM60" s="971" t="s">
        <v>152</v>
      </c>
      <c r="BN60" s="976" t="s">
        <v>164</v>
      </c>
      <c r="BO60" s="590"/>
      <c r="BP60" s="582" t="s">
        <v>151</v>
      </c>
      <c r="BQ60" s="580" t="s">
        <v>152</v>
      </c>
      <c r="BR60" s="581" t="s">
        <v>108</v>
      </c>
      <c r="BS60" s="792"/>
    </row>
    <row r="61" spans="1:71" ht="12.75" customHeight="1" outlineLevel="1" x14ac:dyDescent="0.2">
      <c r="A61" s="788"/>
      <c r="B61" s="778">
        <v>135050</v>
      </c>
      <c r="C61" s="1203" t="s">
        <v>177</v>
      </c>
      <c r="D61" s="1135"/>
      <c r="E61" s="420"/>
      <c r="F61" s="420"/>
      <c r="G61" s="420"/>
      <c r="H61" s="420"/>
      <c r="I61" s="1475">
        <v>0</v>
      </c>
      <c r="J61" s="1476"/>
      <c r="K61" s="1248">
        <v>0</v>
      </c>
      <c r="L61" s="1249"/>
      <c r="M61" s="385">
        <f t="shared" ref="M61:M66" si="117">ROUND((I61+K61),0)</f>
        <v>0</v>
      </c>
      <c r="N61" s="387">
        <f t="shared" ref="N61:N66" si="118">ROUNDUP(((I61*0.01)+((K61*0.0865))),0)</f>
        <v>0</v>
      </c>
      <c r="O61" s="974">
        <f t="shared" ref="O61:O66" si="119">ROUND(M61+N61,0)</f>
        <v>0</v>
      </c>
      <c r="P61" s="977">
        <f>'Cost Share'!O61</f>
        <v>0</v>
      </c>
      <c r="Q61" s="972">
        <f>'Cost Share'!P61</f>
        <v>0</v>
      </c>
      <c r="R61" s="978">
        <f t="shared" ref="R61:R66" si="120">ROUND(P61+Q61,0)</f>
        <v>0</v>
      </c>
      <c r="S61" s="362"/>
      <c r="T61" s="420"/>
      <c r="U61" s="1123">
        <v>0</v>
      </c>
      <c r="V61" s="1119"/>
      <c r="W61" s="1248">
        <v>0</v>
      </c>
      <c r="X61" s="1249"/>
      <c r="Y61" s="385">
        <f t="shared" ref="Y61:Y66" si="121">ROUND((U61+W61),0)</f>
        <v>0</v>
      </c>
      <c r="Z61" s="387">
        <f t="shared" ref="Z61:Z66" si="122">ROUNDUP(((U61*0.01)+((W61*0.0865))),0)</f>
        <v>0</v>
      </c>
      <c r="AA61" s="389">
        <f t="shared" ref="AA61:AA66" si="123">ROUND(Y61+Z61,0)</f>
        <v>0</v>
      </c>
      <c r="AB61" s="966">
        <f>'Cost Share'!X61</f>
        <v>0</v>
      </c>
      <c r="AC61" s="951">
        <f>'Cost Share'!Y61</f>
        <v>0</v>
      </c>
      <c r="AD61" s="978">
        <f t="shared" ref="AD61:AD66" si="124">ROUND(AB61+AC61,0)</f>
        <v>0</v>
      </c>
      <c r="AE61" s="362"/>
      <c r="AF61" s="420"/>
      <c r="AG61" s="1123">
        <v>0</v>
      </c>
      <c r="AH61" s="1119"/>
      <c r="AI61" s="1248">
        <v>0</v>
      </c>
      <c r="AJ61" s="1249"/>
      <c r="AK61" s="385">
        <f>ROUND((AG61+AI61),0)</f>
        <v>0</v>
      </c>
      <c r="AL61" s="387">
        <f>ROUNDUP(((AG61*0.01)+((AI61*0.0865))),0)</f>
        <v>0</v>
      </c>
      <c r="AM61" s="389">
        <f t="shared" ref="AM61:AM66" si="125">ROUND(AK61+AL61,0)</f>
        <v>0</v>
      </c>
      <c r="AN61" s="998">
        <f>'Cost Share'!AG61</f>
        <v>0</v>
      </c>
      <c r="AO61" s="989">
        <f>'Cost Share'!AH61</f>
        <v>0</v>
      </c>
      <c r="AP61" s="978">
        <f t="shared" ref="AP61:AP66" si="126">ROUND(AN61+AO61,0)</f>
        <v>0</v>
      </c>
      <c r="AQ61" s="434"/>
      <c r="AR61" s="447"/>
      <c r="AS61" s="1367">
        <v>0</v>
      </c>
      <c r="AT61" s="1368"/>
      <c r="AU61" s="1367">
        <v>0</v>
      </c>
      <c r="AV61" s="1368"/>
      <c r="AW61" s="385">
        <f>ROUND((AS61+AU61),0)</f>
        <v>0</v>
      </c>
      <c r="AX61" s="387">
        <f>ROUNDUP(((AS61*0.01)+((AU61*0.0865))),0)</f>
        <v>0</v>
      </c>
      <c r="AY61" s="389">
        <f t="shared" ref="AY61:AY66" si="127">ROUND(AW61+AX61,0)</f>
        <v>0</v>
      </c>
      <c r="AZ61" s="997">
        <f>'Cost Share'!AP61</f>
        <v>0</v>
      </c>
      <c r="BA61" s="989">
        <f>'Cost Share'!AQ61</f>
        <v>0</v>
      </c>
      <c r="BB61" s="978">
        <f t="shared" ref="BB61:BB66" si="128">ROUND(AZ61+BA61,0)</f>
        <v>0</v>
      </c>
      <c r="BC61" s="434"/>
      <c r="BD61" s="447"/>
      <c r="BE61" s="1367">
        <v>0</v>
      </c>
      <c r="BF61" s="1368"/>
      <c r="BG61" s="1367">
        <v>0</v>
      </c>
      <c r="BH61" s="1368"/>
      <c r="BI61" s="385">
        <f>BE61+BG61</f>
        <v>0</v>
      </c>
      <c r="BJ61" s="387">
        <f>ROUNDUP(((BE61*0.01)+((BG61*0.0865))),0)</f>
        <v>0</v>
      </c>
      <c r="BK61" s="389">
        <f t="shared" ref="BK61:BK66" si="129">ROUND(BI61+BJ61,0)</f>
        <v>0</v>
      </c>
      <c r="BL61" s="997">
        <f>'Cost Share'!AY61</f>
        <v>0</v>
      </c>
      <c r="BM61" s="989">
        <f>'Cost Share'!AZ61</f>
        <v>0</v>
      </c>
      <c r="BN61" s="978">
        <f t="shared" ref="BN61:BN66" si="130">ROUND(BL61+BM61,0)</f>
        <v>0</v>
      </c>
      <c r="BO61" s="434"/>
      <c r="BP61" s="346">
        <f t="shared" ref="BP61:BQ66" si="131">M61+Y61+AK61+AW61+BI61</f>
        <v>0</v>
      </c>
      <c r="BQ61" s="326">
        <f t="shared" si="131"/>
        <v>0</v>
      </c>
      <c r="BR61" s="338">
        <f t="shared" ref="BR61:BR66" si="132">SUM(BP61:BQ61)</f>
        <v>0</v>
      </c>
      <c r="BS61" s="788"/>
    </row>
    <row r="62" spans="1:71" ht="12.75" customHeight="1" outlineLevel="1" x14ac:dyDescent="0.2">
      <c r="A62" s="788"/>
      <c r="B62" s="779">
        <v>135050</v>
      </c>
      <c r="C62" s="1203" t="s">
        <v>177</v>
      </c>
      <c r="D62" s="1135"/>
      <c r="E62" s="420"/>
      <c r="F62" s="420"/>
      <c r="G62" s="420"/>
      <c r="H62" s="420"/>
      <c r="I62" s="1469">
        <v>0</v>
      </c>
      <c r="J62" s="1470"/>
      <c r="K62" s="1118">
        <v>0</v>
      </c>
      <c r="L62" s="1119"/>
      <c r="M62" s="391">
        <f t="shared" si="117"/>
        <v>0</v>
      </c>
      <c r="N62" s="388">
        <f t="shared" si="118"/>
        <v>0</v>
      </c>
      <c r="O62" s="955">
        <f t="shared" si="119"/>
        <v>0</v>
      </c>
      <c r="P62" s="966">
        <f>'Cost Share'!O62</f>
        <v>0</v>
      </c>
      <c r="Q62" s="952">
        <f>'Cost Share'!P62</f>
        <v>0</v>
      </c>
      <c r="R62" s="967">
        <f t="shared" si="120"/>
        <v>0</v>
      </c>
      <c r="S62" s="362"/>
      <c r="T62" s="420"/>
      <c r="U62" s="1123">
        <v>0</v>
      </c>
      <c r="V62" s="1119"/>
      <c r="W62" s="1118">
        <v>0</v>
      </c>
      <c r="X62" s="1119"/>
      <c r="Y62" s="391">
        <f t="shared" si="121"/>
        <v>0</v>
      </c>
      <c r="Z62" s="388">
        <f t="shared" si="122"/>
        <v>0</v>
      </c>
      <c r="AA62" s="339">
        <f t="shared" si="123"/>
        <v>0</v>
      </c>
      <c r="AB62" s="994">
        <f>'Cost Share'!X62</f>
        <v>0</v>
      </c>
      <c r="AC62" s="952">
        <f>'Cost Share'!Y62</f>
        <v>0</v>
      </c>
      <c r="AD62" s="999">
        <f t="shared" si="124"/>
        <v>0</v>
      </c>
      <c r="AE62" s="362"/>
      <c r="AF62" s="420"/>
      <c r="AG62" s="1123">
        <v>0</v>
      </c>
      <c r="AH62" s="1119"/>
      <c r="AI62" s="1118">
        <v>0</v>
      </c>
      <c r="AJ62" s="1119"/>
      <c r="AK62" s="391">
        <f t="shared" ref="AK62:AK66" si="133">ROUND((AG62+AI62),0)</f>
        <v>0</v>
      </c>
      <c r="AL62" s="388">
        <f t="shared" ref="AL62:AL66" si="134">ROUNDUP(((AG62*0.01)+((AI62*0.0865))),0)</f>
        <v>0</v>
      </c>
      <c r="AM62" s="339">
        <f t="shared" si="125"/>
        <v>0</v>
      </c>
      <c r="AN62" s="994">
        <f>'Cost Share'!AG62</f>
        <v>0</v>
      </c>
      <c r="AO62" s="995">
        <f>'Cost Share'!AH62</f>
        <v>0</v>
      </c>
      <c r="AP62" s="999">
        <f t="shared" si="126"/>
        <v>0</v>
      </c>
      <c r="AQ62" s="434"/>
      <c r="AR62" s="447"/>
      <c r="AS62" s="1102">
        <v>0</v>
      </c>
      <c r="AT62" s="1103"/>
      <c r="AU62" s="1102">
        <v>0</v>
      </c>
      <c r="AV62" s="1103"/>
      <c r="AW62" s="391">
        <f t="shared" ref="AW62:AW66" si="135">ROUND((AS62+AU62),0)</f>
        <v>0</v>
      </c>
      <c r="AX62" s="388">
        <f t="shared" ref="AX62:AX66" si="136">ROUNDUP(((AS62*0.01)+((AU62*0.0865))),0)</f>
        <v>0</v>
      </c>
      <c r="AY62" s="339">
        <f t="shared" si="127"/>
        <v>0</v>
      </c>
      <c r="AZ62" s="994">
        <f>'Cost Share'!AP62</f>
        <v>0</v>
      </c>
      <c r="BA62" s="995">
        <f>'Cost Share'!AQ62</f>
        <v>0</v>
      </c>
      <c r="BB62" s="999">
        <f t="shared" si="128"/>
        <v>0</v>
      </c>
      <c r="BC62" s="434"/>
      <c r="BD62" s="447"/>
      <c r="BE62" s="1102">
        <v>0</v>
      </c>
      <c r="BF62" s="1103"/>
      <c r="BG62" s="1102">
        <v>0</v>
      </c>
      <c r="BH62" s="1103"/>
      <c r="BI62" s="386">
        <f t="shared" ref="BI62:BI66" si="137">BE62+BG62</f>
        <v>0</v>
      </c>
      <c r="BJ62" s="390">
        <f t="shared" ref="BJ62:BJ66" si="138">ROUNDUP(((BE62*0.01)+((BG62*0.0865))),0)</f>
        <v>0</v>
      </c>
      <c r="BK62" s="339">
        <f t="shared" si="129"/>
        <v>0</v>
      </c>
      <c r="BL62" s="994">
        <f>'Cost Share'!AY62</f>
        <v>0</v>
      </c>
      <c r="BM62" s="995">
        <f>'Cost Share'!AZ62</f>
        <v>0</v>
      </c>
      <c r="BN62" s="999">
        <f t="shared" si="130"/>
        <v>0</v>
      </c>
      <c r="BO62" s="434"/>
      <c r="BP62" s="346">
        <f t="shared" si="131"/>
        <v>0</v>
      </c>
      <c r="BQ62" s="326">
        <f t="shared" si="131"/>
        <v>0</v>
      </c>
      <c r="BR62" s="338">
        <f t="shared" si="132"/>
        <v>0</v>
      </c>
      <c r="BS62" s="788"/>
    </row>
    <row r="63" spans="1:71" ht="12.75" customHeight="1" outlineLevel="1" x14ac:dyDescent="0.2">
      <c r="A63" s="788"/>
      <c r="B63" s="779">
        <v>135050</v>
      </c>
      <c r="C63" s="1203" t="s">
        <v>177</v>
      </c>
      <c r="D63" s="1135"/>
      <c r="E63" s="420"/>
      <c r="F63" s="420"/>
      <c r="G63" s="420"/>
      <c r="H63" s="420"/>
      <c r="I63" s="1469">
        <v>0</v>
      </c>
      <c r="J63" s="1470"/>
      <c r="K63" s="1118">
        <v>0</v>
      </c>
      <c r="L63" s="1119"/>
      <c r="M63" s="391">
        <f t="shared" si="117"/>
        <v>0</v>
      </c>
      <c r="N63" s="388">
        <f t="shared" si="118"/>
        <v>0</v>
      </c>
      <c r="O63" s="955">
        <f t="shared" si="119"/>
        <v>0</v>
      </c>
      <c r="P63" s="966">
        <f>'Cost Share'!O63</f>
        <v>0</v>
      </c>
      <c r="Q63" s="952">
        <f>'Cost Share'!P63</f>
        <v>0</v>
      </c>
      <c r="R63" s="967">
        <f t="shared" si="120"/>
        <v>0</v>
      </c>
      <c r="S63" s="362"/>
      <c r="T63" s="420"/>
      <c r="U63" s="1123">
        <v>0</v>
      </c>
      <c r="V63" s="1119"/>
      <c r="W63" s="1118">
        <v>0</v>
      </c>
      <c r="X63" s="1119"/>
      <c r="Y63" s="391">
        <f t="shared" si="121"/>
        <v>0</v>
      </c>
      <c r="Z63" s="388">
        <f t="shared" si="122"/>
        <v>0</v>
      </c>
      <c r="AA63" s="339">
        <f t="shared" si="123"/>
        <v>0</v>
      </c>
      <c r="AB63" s="994">
        <f>'Cost Share'!X63</f>
        <v>0</v>
      </c>
      <c r="AC63" s="952">
        <f>'Cost Share'!Y63</f>
        <v>0</v>
      </c>
      <c r="AD63" s="999">
        <f t="shared" si="124"/>
        <v>0</v>
      </c>
      <c r="AE63" s="362"/>
      <c r="AF63" s="420"/>
      <c r="AG63" s="1123">
        <v>0</v>
      </c>
      <c r="AH63" s="1119"/>
      <c r="AI63" s="1118">
        <v>0</v>
      </c>
      <c r="AJ63" s="1119"/>
      <c r="AK63" s="391">
        <f t="shared" si="133"/>
        <v>0</v>
      </c>
      <c r="AL63" s="388">
        <f t="shared" si="134"/>
        <v>0</v>
      </c>
      <c r="AM63" s="339">
        <f t="shared" si="125"/>
        <v>0</v>
      </c>
      <c r="AN63" s="994">
        <f>'Cost Share'!AG63</f>
        <v>0</v>
      </c>
      <c r="AO63" s="995">
        <f>'Cost Share'!AH63</f>
        <v>0</v>
      </c>
      <c r="AP63" s="999">
        <f t="shared" si="126"/>
        <v>0</v>
      </c>
      <c r="AQ63" s="434"/>
      <c r="AR63" s="447"/>
      <c r="AS63" s="1102">
        <v>0</v>
      </c>
      <c r="AT63" s="1103"/>
      <c r="AU63" s="1102">
        <v>0</v>
      </c>
      <c r="AV63" s="1103"/>
      <c r="AW63" s="391">
        <f t="shared" si="135"/>
        <v>0</v>
      </c>
      <c r="AX63" s="388">
        <f t="shared" si="136"/>
        <v>0</v>
      </c>
      <c r="AY63" s="339">
        <f t="shared" si="127"/>
        <v>0</v>
      </c>
      <c r="AZ63" s="994">
        <f>'Cost Share'!AP63</f>
        <v>0</v>
      </c>
      <c r="BA63" s="995">
        <f>'Cost Share'!AQ63</f>
        <v>0</v>
      </c>
      <c r="BB63" s="999">
        <f t="shared" si="128"/>
        <v>0</v>
      </c>
      <c r="BC63" s="434"/>
      <c r="BD63" s="447"/>
      <c r="BE63" s="1102">
        <v>0</v>
      </c>
      <c r="BF63" s="1103"/>
      <c r="BG63" s="1102">
        <v>0</v>
      </c>
      <c r="BH63" s="1103"/>
      <c r="BI63" s="386">
        <f t="shared" si="137"/>
        <v>0</v>
      </c>
      <c r="BJ63" s="390">
        <f t="shared" si="138"/>
        <v>0</v>
      </c>
      <c r="BK63" s="339">
        <f t="shared" si="129"/>
        <v>0</v>
      </c>
      <c r="BL63" s="994">
        <f>'Cost Share'!AY63</f>
        <v>0</v>
      </c>
      <c r="BM63" s="995">
        <f>'Cost Share'!AZ63</f>
        <v>0</v>
      </c>
      <c r="BN63" s="999">
        <f t="shared" si="130"/>
        <v>0</v>
      </c>
      <c r="BO63" s="434"/>
      <c r="BP63" s="346">
        <f t="shared" si="131"/>
        <v>0</v>
      </c>
      <c r="BQ63" s="326">
        <f t="shared" si="131"/>
        <v>0</v>
      </c>
      <c r="BR63" s="338">
        <f t="shared" si="132"/>
        <v>0</v>
      </c>
      <c r="BS63" s="788"/>
    </row>
    <row r="64" spans="1:71" ht="12.75" customHeight="1" outlineLevel="1" x14ac:dyDescent="0.2">
      <c r="A64" s="788"/>
      <c r="B64" s="779">
        <v>135050</v>
      </c>
      <c r="C64" s="1203" t="s">
        <v>177</v>
      </c>
      <c r="D64" s="1135"/>
      <c r="E64" s="420"/>
      <c r="F64" s="420"/>
      <c r="G64" s="420"/>
      <c r="H64" s="420"/>
      <c r="I64" s="1469">
        <v>0</v>
      </c>
      <c r="J64" s="1470"/>
      <c r="K64" s="1118">
        <v>0</v>
      </c>
      <c r="L64" s="1119"/>
      <c r="M64" s="391">
        <f t="shared" si="117"/>
        <v>0</v>
      </c>
      <c r="N64" s="388">
        <f t="shared" si="118"/>
        <v>0</v>
      </c>
      <c r="O64" s="955">
        <f t="shared" si="119"/>
        <v>0</v>
      </c>
      <c r="P64" s="966">
        <f>'Cost Share'!O64</f>
        <v>0</v>
      </c>
      <c r="Q64" s="952">
        <f>'Cost Share'!P64</f>
        <v>0</v>
      </c>
      <c r="R64" s="967">
        <f t="shared" si="120"/>
        <v>0</v>
      </c>
      <c r="S64" s="362"/>
      <c r="T64" s="420"/>
      <c r="U64" s="1123">
        <v>0</v>
      </c>
      <c r="V64" s="1119"/>
      <c r="W64" s="1118">
        <v>0</v>
      </c>
      <c r="X64" s="1119"/>
      <c r="Y64" s="391">
        <f t="shared" si="121"/>
        <v>0</v>
      </c>
      <c r="Z64" s="388">
        <f t="shared" si="122"/>
        <v>0</v>
      </c>
      <c r="AA64" s="339">
        <f t="shared" si="123"/>
        <v>0</v>
      </c>
      <c r="AB64" s="994">
        <f>'Cost Share'!X64</f>
        <v>0</v>
      </c>
      <c r="AC64" s="952">
        <f>'Cost Share'!Y64</f>
        <v>0</v>
      </c>
      <c r="AD64" s="999">
        <f t="shared" si="124"/>
        <v>0</v>
      </c>
      <c r="AE64" s="362"/>
      <c r="AF64" s="420"/>
      <c r="AG64" s="1123">
        <v>0</v>
      </c>
      <c r="AH64" s="1119"/>
      <c r="AI64" s="1118">
        <v>0</v>
      </c>
      <c r="AJ64" s="1119"/>
      <c r="AK64" s="391">
        <f t="shared" si="133"/>
        <v>0</v>
      </c>
      <c r="AL64" s="388">
        <f t="shared" si="134"/>
        <v>0</v>
      </c>
      <c r="AM64" s="339">
        <f t="shared" si="125"/>
        <v>0</v>
      </c>
      <c r="AN64" s="994">
        <f>'Cost Share'!AG64</f>
        <v>0</v>
      </c>
      <c r="AO64" s="995">
        <f>'Cost Share'!AH64</f>
        <v>0</v>
      </c>
      <c r="AP64" s="999">
        <f t="shared" si="126"/>
        <v>0</v>
      </c>
      <c r="AQ64" s="434"/>
      <c r="AR64" s="447"/>
      <c r="AS64" s="1102">
        <v>0</v>
      </c>
      <c r="AT64" s="1103"/>
      <c r="AU64" s="1102">
        <v>0</v>
      </c>
      <c r="AV64" s="1103"/>
      <c r="AW64" s="391">
        <f t="shared" si="135"/>
        <v>0</v>
      </c>
      <c r="AX64" s="388">
        <f t="shared" si="136"/>
        <v>0</v>
      </c>
      <c r="AY64" s="339">
        <f t="shared" si="127"/>
        <v>0</v>
      </c>
      <c r="AZ64" s="994">
        <f>'Cost Share'!AP64</f>
        <v>0</v>
      </c>
      <c r="BA64" s="995">
        <f>'Cost Share'!AQ64</f>
        <v>0</v>
      </c>
      <c r="BB64" s="999">
        <f t="shared" si="128"/>
        <v>0</v>
      </c>
      <c r="BC64" s="434"/>
      <c r="BD64" s="447"/>
      <c r="BE64" s="1102">
        <v>0</v>
      </c>
      <c r="BF64" s="1103"/>
      <c r="BG64" s="1102">
        <v>0</v>
      </c>
      <c r="BH64" s="1103"/>
      <c r="BI64" s="386">
        <f t="shared" si="137"/>
        <v>0</v>
      </c>
      <c r="BJ64" s="390">
        <f t="shared" si="138"/>
        <v>0</v>
      </c>
      <c r="BK64" s="339">
        <f t="shared" si="129"/>
        <v>0</v>
      </c>
      <c r="BL64" s="994">
        <f>'Cost Share'!AY64</f>
        <v>0</v>
      </c>
      <c r="BM64" s="995">
        <f>'Cost Share'!AZ64</f>
        <v>0</v>
      </c>
      <c r="BN64" s="999">
        <f t="shared" si="130"/>
        <v>0</v>
      </c>
      <c r="BO64" s="434"/>
      <c r="BP64" s="346">
        <f t="shared" si="131"/>
        <v>0</v>
      </c>
      <c r="BQ64" s="326">
        <f t="shared" si="131"/>
        <v>0</v>
      </c>
      <c r="BR64" s="338">
        <f t="shared" si="132"/>
        <v>0</v>
      </c>
      <c r="BS64" s="788"/>
    </row>
    <row r="65" spans="1:71" ht="12.75" customHeight="1" outlineLevel="1" x14ac:dyDescent="0.2">
      <c r="A65" s="788"/>
      <c r="B65" s="779">
        <v>135050</v>
      </c>
      <c r="C65" s="1203" t="s">
        <v>178</v>
      </c>
      <c r="D65" s="1135"/>
      <c r="E65" s="420"/>
      <c r="F65" s="420"/>
      <c r="G65" s="420"/>
      <c r="H65" s="420"/>
      <c r="I65" s="1469">
        <v>0</v>
      </c>
      <c r="J65" s="1470"/>
      <c r="K65" s="1118">
        <v>0</v>
      </c>
      <c r="L65" s="1119"/>
      <c r="M65" s="391">
        <f t="shared" si="117"/>
        <v>0</v>
      </c>
      <c r="N65" s="388">
        <f t="shared" si="118"/>
        <v>0</v>
      </c>
      <c r="O65" s="955">
        <f t="shared" si="119"/>
        <v>0</v>
      </c>
      <c r="P65" s="966">
        <f>'Cost Share'!O65</f>
        <v>0</v>
      </c>
      <c r="Q65" s="952">
        <f>'Cost Share'!P65</f>
        <v>0</v>
      </c>
      <c r="R65" s="967">
        <f t="shared" si="120"/>
        <v>0</v>
      </c>
      <c r="S65" s="362"/>
      <c r="T65" s="420"/>
      <c r="U65" s="1123">
        <v>0</v>
      </c>
      <c r="V65" s="1119"/>
      <c r="W65" s="1118">
        <v>0</v>
      </c>
      <c r="X65" s="1119"/>
      <c r="Y65" s="391">
        <f t="shared" si="121"/>
        <v>0</v>
      </c>
      <c r="Z65" s="388">
        <f t="shared" si="122"/>
        <v>0</v>
      </c>
      <c r="AA65" s="339">
        <f t="shared" si="123"/>
        <v>0</v>
      </c>
      <c r="AB65" s="994">
        <f>'Cost Share'!X65</f>
        <v>0</v>
      </c>
      <c r="AC65" s="952">
        <f>'Cost Share'!Y65</f>
        <v>0</v>
      </c>
      <c r="AD65" s="999">
        <f t="shared" si="124"/>
        <v>0</v>
      </c>
      <c r="AE65" s="362"/>
      <c r="AF65" s="420"/>
      <c r="AG65" s="1123">
        <v>0</v>
      </c>
      <c r="AH65" s="1119"/>
      <c r="AI65" s="1118">
        <v>0</v>
      </c>
      <c r="AJ65" s="1119"/>
      <c r="AK65" s="391">
        <f t="shared" si="133"/>
        <v>0</v>
      </c>
      <c r="AL65" s="388">
        <f t="shared" si="134"/>
        <v>0</v>
      </c>
      <c r="AM65" s="339">
        <f t="shared" si="125"/>
        <v>0</v>
      </c>
      <c r="AN65" s="994">
        <f>'Cost Share'!AG65</f>
        <v>0</v>
      </c>
      <c r="AO65" s="995">
        <f>'Cost Share'!AH65</f>
        <v>0</v>
      </c>
      <c r="AP65" s="999">
        <f t="shared" si="126"/>
        <v>0</v>
      </c>
      <c r="AQ65" s="434"/>
      <c r="AR65" s="447"/>
      <c r="AS65" s="1102">
        <v>0</v>
      </c>
      <c r="AT65" s="1103"/>
      <c r="AU65" s="1102">
        <v>0</v>
      </c>
      <c r="AV65" s="1103"/>
      <c r="AW65" s="391">
        <f t="shared" si="135"/>
        <v>0</v>
      </c>
      <c r="AX65" s="388">
        <f t="shared" si="136"/>
        <v>0</v>
      </c>
      <c r="AY65" s="339">
        <f t="shared" si="127"/>
        <v>0</v>
      </c>
      <c r="AZ65" s="994">
        <f>'Cost Share'!AP65</f>
        <v>0</v>
      </c>
      <c r="BA65" s="995">
        <f>'Cost Share'!AQ65</f>
        <v>0</v>
      </c>
      <c r="BB65" s="999">
        <f t="shared" si="128"/>
        <v>0</v>
      </c>
      <c r="BC65" s="434"/>
      <c r="BD65" s="447"/>
      <c r="BE65" s="1102">
        <v>0</v>
      </c>
      <c r="BF65" s="1103"/>
      <c r="BG65" s="1102">
        <v>0</v>
      </c>
      <c r="BH65" s="1103"/>
      <c r="BI65" s="386">
        <f t="shared" si="137"/>
        <v>0</v>
      </c>
      <c r="BJ65" s="390">
        <f t="shared" si="138"/>
        <v>0</v>
      </c>
      <c r="BK65" s="339">
        <f t="shared" si="129"/>
        <v>0</v>
      </c>
      <c r="BL65" s="994">
        <f>'Cost Share'!AY65</f>
        <v>0</v>
      </c>
      <c r="BM65" s="995">
        <f>'Cost Share'!AZ65</f>
        <v>0</v>
      </c>
      <c r="BN65" s="999">
        <f t="shared" si="130"/>
        <v>0</v>
      </c>
      <c r="BO65" s="434"/>
      <c r="BP65" s="346">
        <f t="shared" si="131"/>
        <v>0</v>
      </c>
      <c r="BQ65" s="326">
        <f t="shared" si="131"/>
        <v>0</v>
      </c>
      <c r="BR65" s="338">
        <f t="shared" si="132"/>
        <v>0</v>
      </c>
      <c r="BS65" s="788"/>
    </row>
    <row r="66" spans="1:71" ht="12.75" customHeight="1" outlineLevel="1" thickBot="1" x14ac:dyDescent="0.25">
      <c r="A66" s="788"/>
      <c r="B66" s="780">
        <v>135050</v>
      </c>
      <c r="C66" s="1362" t="s">
        <v>178</v>
      </c>
      <c r="D66" s="1363"/>
      <c r="E66" s="448"/>
      <c r="F66" s="448"/>
      <c r="G66" s="448"/>
      <c r="H66" s="448"/>
      <c r="I66" s="1471">
        <v>0</v>
      </c>
      <c r="J66" s="1472"/>
      <c r="K66" s="1364">
        <v>0</v>
      </c>
      <c r="L66" s="1330"/>
      <c r="M66" s="340">
        <f t="shared" si="117"/>
        <v>0</v>
      </c>
      <c r="N66" s="341">
        <f t="shared" si="118"/>
        <v>0</v>
      </c>
      <c r="O66" s="946">
        <f t="shared" si="119"/>
        <v>0</v>
      </c>
      <c r="P66" s="968">
        <f>'Cost Share'!O66</f>
        <v>0</v>
      </c>
      <c r="Q66" s="953">
        <f>'Cost Share'!P66</f>
        <v>0</v>
      </c>
      <c r="R66" s="970">
        <f t="shared" si="120"/>
        <v>0</v>
      </c>
      <c r="S66" s="367"/>
      <c r="T66" s="448"/>
      <c r="U66" s="1329">
        <v>0</v>
      </c>
      <c r="V66" s="1330"/>
      <c r="W66" s="1364">
        <v>0</v>
      </c>
      <c r="X66" s="1330"/>
      <c r="Y66" s="340">
        <f t="shared" si="121"/>
        <v>0</v>
      </c>
      <c r="Z66" s="341">
        <f t="shared" si="122"/>
        <v>0</v>
      </c>
      <c r="AA66" s="342">
        <f t="shared" si="123"/>
        <v>0</v>
      </c>
      <c r="AB66" s="991">
        <f>'Cost Share'!X66</f>
        <v>0</v>
      </c>
      <c r="AC66" s="1001">
        <f>'Cost Share'!Y66</f>
        <v>0</v>
      </c>
      <c r="AD66" s="1000">
        <f t="shared" si="124"/>
        <v>0</v>
      </c>
      <c r="AE66" s="367"/>
      <c r="AF66" s="448"/>
      <c r="AG66" s="1329">
        <v>0</v>
      </c>
      <c r="AH66" s="1330"/>
      <c r="AI66" s="1364">
        <v>0</v>
      </c>
      <c r="AJ66" s="1330"/>
      <c r="AK66" s="340">
        <f t="shared" si="133"/>
        <v>0</v>
      </c>
      <c r="AL66" s="341">
        <f t="shared" si="134"/>
        <v>0</v>
      </c>
      <c r="AM66" s="342">
        <f t="shared" si="125"/>
        <v>0</v>
      </c>
      <c r="AN66" s="991">
        <f>'Cost Share'!AG66</f>
        <v>0</v>
      </c>
      <c r="AO66" s="1001">
        <f>'Cost Share'!AH66</f>
        <v>0</v>
      </c>
      <c r="AP66" s="1000">
        <f t="shared" si="126"/>
        <v>0</v>
      </c>
      <c r="AQ66" s="434"/>
      <c r="AR66" s="447"/>
      <c r="AS66" s="1327">
        <v>0</v>
      </c>
      <c r="AT66" s="1328"/>
      <c r="AU66" s="1327">
        <v>0</v>
      </c>
      <c r="AV66" s="1328"/>
      <c r="AW66" s="331">
        <f t="shared" si="135"/>
        <v>0</v>
      </c>
      <c r="AX66" s="332">
        <f t="shared" si="136"/>
        <v>0</v>
      </c>
      <c r="AY66" s="714">
        <f t="shared" si="127"/>
        <v>0</v>
      </c>
      <c r="AZ66" s="991">
        <f>'Cost Share'!AP66</f>
        <v>0</v>
      </c>
      <c r="BA66" s="992">
        <f>'Cost Share'!AQ66</f>
        <v>0</v>
      </c>
      <c r="BB66" s="1000">
        <f t="shared" si="128"/>
        <v>0</v>
      </c>
      <c r="BC66" s="434"/>
      <c r="BD66" s="447"/>
      <c r="BE66" s="1327">
        <v>0</v>
      </c>
      <c r="BF66" s="1328"/>
      <c r="BG66" s="1327">
        <v>0</v>
      </c>
      <c r="BH66" s="1328"/>
      <c r="BI66" s="331">
        <f t="shared" si="137"/>
        <v>0</v>
      </c>
      <c r="BJ66" s="332">
        <f t="shared" si="138"/>
        <v>0</v>
      </c>
      <c r="BK66" s="714">
        <f t="shared" si="129"/>
        <v>0</v>
      </c>
      <c r="BL66" s="991">
        <f>'Cost Share'!AY66</f>
        <v>0</v>
      </c>
      <c r="BM66" s="992">
        <f>'Cost Share'!AZ66</f>
        <v>0</v>
      </c>
      <c r="BN66" s="1000">
        <f t="shared" si="130"/>
        <v>0</v>
      </c>
      <c r="BO66" s="434"/>
      <c r="BP66" s="715">
        <f t="shared" si="131"/>
        <v>0</v>
      </c>
      <c r="BQ66" s="331">
        <f t="shared" si="131"/>
        <v>0</v>
      </c>
      <c r="BR66" s="437">
        <f t="shared" si="132"/>
        <v>0</v>
      </c>
      <c r="BS66" s="788"/>
    </row>
    <row r="67" spans="1:71" ht="12.75" customHeight="1" outlineLevel="1" thickBot="1" x14ac:dyDescent="0.25">
      <c r="A67" s="788"/>
      <c r="B67" s="781" t="s">
        <v>179</v>
      </c>
      <c r="C67" s="348"/>
      <c r="D67" s="348"/>
      <c r="E67" s="348"/>
      <c r="F67" s="371"/>
      <c r="G67" s="371"/>
      <c r="H67" s="371"/>
      <c r="I67" s="371"/>
      <c r="J67" s="371"/>
      <c r="K67" s="372"/>
      <c r="L67" s="371"/>
      <c r="M67" s="349">
        <f>SUM(M53:M66)</f>
        <v>0</v>
      </c>
      <c r="N67" s="349">
        <f t="shared" ref="N67:O67" si="139">SUM(N53:N66)</f>
        <v>0</v>
      </c>
      <c r="O67" s="349">
        <f t="shared" si="139"/>
        <v>0</v>
      </c>
      <c r="P67" s="979">
        <f>SUM(P53:P66)</f>
        <v>0</v>
      </c>
      <c r="Q67" s="973">
        <f t="shared" ref="Q67:R67" si="140">SUM(Q53:Q66)</f>
        <v>0</v>
      </c>
      <c r="R67" s="980">
        <f t="shared" si="140"/>
        <v>0</v>
      </c>
      <c r="S67" s="374"/>
      <c r="T67" s="371"/>
      <c r="U67" s="371"/>
      <c r="V67" s="371"/>
      <c r="W67" s="371"/>
      <c r="X67" s="349"/>
      <c r="Y67" s="349">
        <f>SUM(Y53:Y66)</f>
        <v>0</v>
      </c>
      <c r="Z67" s="349">
        <f t="shared" ref="Z67" si="141">SUM(Z53:Z66)</f>
        <v>0</v>
      </c>
      <c r="AA67" s="349">
        <f t="shared" ref="AA67" si="142">SUM(AA53:AA66)</f>
        <v>0</v>
      </c>
      <c r="AB67" s="979">
        <f>SUM(AB53:AB66)</f>
        <v>0</v>
      </c>
      <c r="AC67" s="973">
        <f t="shared" ref="AC67:AD67" si="143">SUM(AC53:AC66)</f>
        <v>0</v>
      </c>
      <c r="AD67" s="980">
        <f t="shared" si="143"/>
        <v>0</v>
      </c>
      <c r="AE67" s="373"/>
      <c r="AF67" s="371"/>
      <c r="AG67" s="371"/>
      <c r="AH67" s="371"/>
      <c r="AI67" s="371"/>
      <c r="AJ67" s="349"/>
      <c r="AK67" s="349">
        <f>SUM(AK53:AK66)</f>
        <v>0</v>
      </c>
      <c r="AL67" s="349">
        <f t="shared" ref="AL67" si="144">SUM(AL53:AL66)</f>
        <v>0</v>
      </c>
      <c r="AM67" s="349">
        <f t="shared" ref="AM67" si="145">SUM(AM53:AM66)</f>
        <v>0</v>
      </c>
      <c r="AN67" s="979">
        <f>SUM(AN53:AN66)</f>
        <v>0</v>
      </c>
      <c r="AO67" s="973">
        <f t="shared" ref="AO67:AP67" si="146">SUM(AO53:AO66)</f>
        <v>0</v>
      </c>
      <c r="AP67" s="980">
        <f t="shared" si="146"/>
        <v>0</v>
      </c>
      <c r="AQ67" s="709"/>
      <c r="AR67" s="710"/>
      <c r="AS67" s="710"/>
      <c r="AT67" s="710"/>
      <c r="AU67" s="710"/>
      <c r="AV67" s="711"/>
      <c r="AW67" s="711">
        <f>SUM(AW53:AW66)</f>
        <v>0</v>
      </c>
      <c r="AX67" s="711">
        <f t="shared" ref="AX67" si="147">SUM(AX53:AX66)</f>
        <v>0</v>
      </c>
      <c r="AY67" s="711">
        <f t="shared" ref="AY67" si="148">SUM(AY53:AY66)</f>
        <v>0</v>
      </c>
      <c r="AZ67" s="979">
        <f>SUM(AZ53:AZ66)</f>
        <v>0</v>
      </c>
      <c r="BA67" s="973">
        <f t="shared" ref="BA67:BB67" si="149">SUM(BA53:BA66)</f>
        <v>0</v>
      </c>
      <c r="BB67" s="980">
        <f t="shared" si="149"/>
        <v>0</v>
      </c>
      <c r="BC67" s="712"/>
      <c r="BD67" s="710"/>
      <c r="BE67" s="710"/>
      <c r="BF67" s="710"/>
      <c r="BG67" s="710"/>
      <c r="BH67" s="711"/>
      <c r="BI67" s="711">
        <f>SUM(BI53:BI66)</f>
        <v>0</v>
      </c>
      <c r="BJ67" s="711">
        <f t="shared" ref="BJ67" si="150">SUM(BJ53:BJ66)</f>
        <v>0</v>
      </c>
      <c r="BK67" s="711">
        <f t="shared" ref="BK67" si="151">SUM(BK53:BK66)</f>
        <v>0</v>
      </c>
      <c r="BL67" s="979">
        <f>SUM(BL53:BL66)</f>
        <v>0</v>
      </c>
      <c r="BM67" s="973">
        <f t="shared" ref="BM67:BN67" si="152">SUM(BM53:BM66)</f>
        <v>0</v>
      </c>
      <c r="BN67" s="980">
        <f t="shared" si="152"/>
        <v>0</v>
      </c>
      <c r="BO67" s="712"/>
      <c r="BP67" s="711">
        <f>SUM(BP51:BP66)</f>
        <v>0</v>
      </c>
      <c r="BQ67" s="711">
        <f>SUM(BQ51:BQ66)</f>
        <v>0</v>
      </c>
      <c r="BR67" s="713">
        <f>SUM(BR51:BR66)</f>
        <v>0</v>
      </c>
      <c r="BS67" s="788"/>
    </row>
    <row r="68" spans="1:71" s="369" customFormat="1" ht="12.75" customHeight="1" thickBot="1" x14ac:dyDescent="0.25">
      <c r="A68" s="788"/>
      <c r="B68" s="79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788"/>
    </row>
    <row r="69" spans="1:71" ht="12.75" customHeight="1" thickBot="1" x14ac:dyDescent="0.25">
      <c r="A69" s="788"/>
      <c r="B69" s="352" t="s">
        <v>180</v>
      </c>
      <c r="C69" s="352"/>
      <c r="D69" s="352"/>
      <c r="E69" s="352"/>
      <c r="F69" s="450"/>
      <c r="G69" s="450"/>
      <c r="H69" s="450"/>
      <c r="I69" s="450"/>
      <c r="J69" s="450"/>
      <c r="K69" s="451"/>
      <c r="L69" s="450"/>
      <c r="M69" s="353">
        <f t="shared" ref="M69:R69" si="153">M31+M48+M67</f>
        <v>18439</v>
      </c>
      <c r="N69" s="353">
        <f t="shared" si="153"/>
        <v>6501</v>
      </c>
      <c r="O69" s="353">
        <f t="shared" si="153"/>
        <v>24940</v>
      </c>
      <c r="P69" s="353">
        <f t="shared" si="153"/>
        <v>0</v>
      </c>
      <c r="Q69" s="353">
        <f t="shared" si="153"/>
        <v>0</v>
      </c>
      <c r="R69" s="353">
        <f t="shared" si="153"/>
        <v>0</v>
      </c>
      <c r="S69" s="452"/>
      <c r="T69" s="450"/>
      <c r="U69" s="450"/>
      <c r="V69" s="450"/>
      <c r="W69" s="450"/>
      <c r="X69" s="353"/>
      <c r="Y69" s="353">
        <f t="shared" ref="Y69:AD69" si="154">Y31+Y48+Y67</f>
        <v>0</v>
      </c>
      <c r="Z69" s="353">
        <f t="shared" si="154"/>
        <v>0</v>
      </c>
      <c r="AA69" s="353">
        <f t="shared" si="154"/>
        <v>0</v>
      </c>
      <c r="AB69" s="353">
        <f t="shared" si="154"/>
        <v>0</v>
      </c>
      <c r="AC69" s="353">
        <f t="shared" si="154"/>
        <v>0</v>
      </c>
      <c r="AD69" s="353">
        <f t="shared" si="154"/>
        <v>0</v>
      </c>
      <c r="AE69" s="705"/>
      <c r="AF69" s="706"/>
      <c r="AG69" s="706"/>
      <c r="AH69" s="706"/>
      <c r="AI69" s="706"/>
      <c r="AJ69" s="707"/>
      <c r="AK69" s="707">
        <f t="shared" ref="AK69:AP69" si="155">AK31+AK48+AK67</f>
        <v>0</v>
      </c>
      <c r="AL69" s="707">
        <f t="shared" si="155"/>
        <v>0</v>
      </c>
      <c r="AM69" s="708">
        <f t="shared" si="155"/>
        <v>0</v>
      </c>
      <c r="AN69" s="353">
        <f t="shared" si="155"/>
        <v>0</v>
      </c>
      <c r="AO69" s="353">
        <f t="shared" si="155"/>
        <v>0</v>
      </c>
      <c r="AP69" s="353">
        <f t="shared" si="155"/>
        <v>0</v>
      </c>
      <c r="AQ69" s="452"/>
      <c r="AR69" s="450"/>
      <c r="AS69" s="450"/>
      <c r="AT69" s="450"/>
      <c r="AU69" s="450"/>
      <c r="AV69" s="353"/>
      <c r="AW69" s="353">
        <f t="shared" ref="AW69:BB69" si="156">AW31+AW48+AW67</f>
        <v>0</v>
      </c>
      <c r="AX69" s="353">
        <f t="shared" si="156"/>
        <v>0</v>
      </c>
      <c r="AY69" s="353">
        <f t="shared" si="156"/>
        <v>0</v>
      </c>
      <c r="AZ69" s="353">
        <f t="shared" si="156"/>
        <v>0</v>
      </c>
      <c r="BA69" s="353">
        <f t="shared" si="156"/>
        <v>0</v>
      </c>
      <c r="BB69" s="353">
        <f t="shared" si="156"/>
        <v>0</v>
      </c>
      <c r="BC69" s="452"/>
      <c r="BD69" s="450"/>
      <c r="BE69" s="450"/>
      <c r="BF69" s="450"/>
      <c r="BG69" s="450"/>
      <c r="BH69" s="353"/>
      <c r="BI69" s="353">
        <f t="shared" ref="BI69:BN69" si="157">BI31+BI48+BI67</f>
        <v>0</v>
      </c>
      <c r="BJ69" s="353">
        <f t="shared" si="157"/>
        <v>0</v>
      </c>
      <c r="BK69" s="353">
        <f t="shared" si="157"/>
        <v>0</v>
      </c>
      <c r="BL69" s="353">
        <f t="shared" si="157"/>
        <v>0</v>
      </c>
      <c r="BM69" s="353">
        <f t="shared" si="157"/>
        <v>0</v>
      </c>
      <c r="BN69" s="353">
        <f t="shared" si="157"/>
        <v>0</v>
      </c>
      <c r="BO69" s="452"/>
      <c r="BP69" s="353">
        <f>BP31+BP48+BP67</f>
        <v>18439</v>
      </c>
      <c r="BQ69" s="353">
        <f>BQ31+BQ48+BQ67</f>
        <v>6501</v>
      </c>
      <c r="BR69" s="506">
        <f>BR31+BR48+BR67</f>
        <v>24940</v>
      </c>
      <c r="BS69" s="788"/>
    </row>
    <row r="70" spans="1:71" s="369" customFormat="1" ht="12.75" customHeight="1" thickBot="1" x14ac:dyDescent="0.25">
      <c r="A70" s="788"/>
      <c r="B70" s="794"/>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788"/>
    </row>
    <row r="71" spans="1:71" ht="12.75" customHeight="1" thickBot="1" x14ac:dyDescent="0.25">
      <c r="A71" s="788"/>
      <c r="B71" s="401" t="s">
        <v>181</v>
      </c>
      <c r="C71" s="401"/>
      <c r="D71" s="401"/>
      <c r="E71" s="401"/>
      <c r="F71" s="403"/>
      <c r="G71" s="403"/>
      <c r="H71" s="403"/>
      <c r="I71" s="404"/>
      <c r="J71" s="404"/>
      <c r="K71" s="405"/>
      <c r="L71" s="402"/>
      <c r="M71" s="402"/>
      <c r="N71" s="406"/>
      <c r="O71" s="406"/>
      <c r="P71" s="1061" t="s">
        <v>131</v>
      </c>
      <c r="Q71" s="1062"/>
      <c r="R71" s="1063"/>
      <c r="S71" s="406"/>
      <c r="T71" s="403"/>
      <c r="U71" s="404"/>
      <c r="V71" s="404"/>
      <c r="W71" s="402"/>
      <c r="X71" s="402"/>
      <c r="Y71" s="406"/>
      <c r="Z71" s="406"/>
      <c r="AA71" s="406"/>
      <c r="AB71" s="1061" t="s">
        <v>133</v>
      </c>
      <c r="AC71" s="1062"/>
      <c r="AD71" s="1063"/>
      <c r="AE71" s="406"/>
      <c r="AF71" s="403"/>
      <c r="AG71" s="404"/>
      <c r="AH71" s="404"/>
      <c r="AI71" s="402"/>
      <c r="AJ71" s="402"/>
      <c r="AK71" s="406"/>
      <c r="AL71" s="406"/>
      <c r="AM71" s="406"/>
      <c r="AN71" s="1061" t="s">
        <v>135</v>
      </c>
      <c r="AO71" s="1062"/>
      <c r="AP71" s="1063"/>
      <c r="AQ71" s="406"/>
      <c r="AR71" s="403"/>
      <c r="AS71" s="404"/>
      <c r="AT71" s="404"/>
      <c r="AU71" s="402"/>
      <c r="AV71" s="402"/>
      <c r="AW71" s="406"/>
      <c r="AX71" s="406"/>
      <c r="AY71" s="406"/>
      <c r="AZ71" s="1061" t="s">
        <v>137</v>
      </c>
      <c r="BA71" s="1062"/>
      <c r="BB71" s="1063"/>
      <c r="BC71" s="406"/>
      <c r="BD71" s="403"/>
      <c r="BE71" s="404"/>
      <c r="BF71" s="404"/>
      <c r="BG71" s="402"/>
      <c r="BH71" s="402"/>
      <c r="BI71" s="406"/>
      <c r="BJ71" s="406"/>
      <c r="BK71" s="406"/>
      <c r="BL71" s="1061" t="s">
        <v>139</v>
      </c>
      <c r="BM71" s="1062"/>
      <c r="BN71" s="1063"/>
      <c r="BO71" s="406"/>
      <c r="BP71" s="402"/>
      <c r="BQ71" s="402"/>
      <c r="BR71" s="407"/>
      <c r="BS71" s="788"/>
    </row>
    <row r="72" spans="1:71" ht="14.45" customHeight="1" outlineLevel="1" x14ac:dyDescent="0.2">
      <c r="A72" s="788"/>
      <c r="B72" s="782" t="s">
        <v>182</v>
      </c>
      <c r="C72" s="1411" t="s">
        <v>183</v>
      </c>
      <c r="D72" s="1412"/>
      <c r="E72" s="1333"/>
      <c r="F72" s="1334"/>
      <c r="G72" s="1334"/>
      <c r="H72" s="1334"/>
      <c r="I72" s="1334"/>
      <c r="J72" s="1334"/>
      <c r="K72" s="1334"/>
      <c r="L72" s="1334"/>
      <c r="M72" s="1335"/>
      <c r="N72" s="1413">
        <v>0</v>
      </c>
      <c r="O72" s="1414"/>
      <c r="P72" s="1073">
        <f>'Cost Share'!P72</f>
        <v>0</v>
      </c>
      <c r="Q72" s="1074"/>
      <c r="R72" s="1075"/>
      <c r="S72" s="408"/>
      <c r="T72" s="1342"/>
      <c r="U72" s="1343"/>
      <c r="V72" s="1343"/>
      <c r="W72" s="1343"/>
      <c r="X72" s="1343"/>
      <c r="Y72" s="1344"/>
      <c r="Z72" s="1365">
        <v>0</v>
      </c>
      <c r="AA72" s="1366"/>
      <c r="AB72" s="1073">
        <f>'Cost Share'!Y72</f>
        <v>0</v>
      </c>
      <c r="AC72" s="1074"/>
      <c r="AD72" s="1075"/>
      <c r="AE72" s="408"/>
      <c r="AF72" s="1342"/>
      <c r="AG72" s="1343"/>
      <c r="AH72" s="1343"/>
      <c r="AI72" s="1343"/>
      <c r="AJ72" s="1343"/>
      <c r="AK72" s="1344"/>
      <c r="AL72" s="1365">
        <v>0</v>
      </c>
      <c r="AM72" s="1366"/>
      <c r="AN72" s="1073">
        <f>'Cost Share'!AH72</f>
        <v>0</v>
      </c>
      <c r="AO72" s="1074"/>
      <c r="AP72" s="1075"/>
      <c r="AQ72" s="408"/>
      <c r="AR72" s="1209"/>
      <c r="AS72" s="1210"/>
      <c r="AT72" s="1210"/>
      <c r="AU72" s="1210"/>
      <c r="AV72" s="1210"/>
      <c r="AW72" s="1207"/>
      <c r="AX72" s="1365">
        <v>0</v>
      </c>
      <c r="AY72" s="1366"/>
      <c r="AZ72" s="1073">
        <f>'Cost Share'!AQ72</f>
        <v>0</v>
      </c>
      <c r="BA72" s="1074"/>
      <c r="BB72" s="1075"/>
      <c r="BC72" s="408"/>
      <c r="BD72" s="1209"/>
      <c r="BE72" s="1210"/>
      <c r="BF72" s="1210"/>
      <c r="BG72" s="1210"/>
      <c r="BH72" s="1210"/>
      <c r="BI72" s="1207"/>
      <c r="BJ72" s="1365">
        <v>0</v>
      </c>
      <c r="BK72" s="1366"/>
      <c r="BL72" s="1073">
        <f>'Cost Share'!BA72</f>
        <v>0</v>
      </c>
      <c r="BM72" s="1074"/>
      <c r="BN72" s="1075"/>
      <c r="BO72" s="408"/>
      <c r="BP72" s="1301">
        <f>N72+Z72+AL72+AX72+BJ72</f>
        <v>0</v>
      </c>
      <c r="BQ72" s="1302"/>
      <c r="BR72" s="1303"/>
      <c r="BS72" s="788"/>
    </row>
    <row r="73" spans="1:71" ht="14.45" customHeight="1" outlineLevel="1" x14ac:dyDescent="0.2">
      <c r="A73" s="788"/>
      <c r="B73" s="779" t="s">
        <v>182</v>
      </c>
      <c r="C73" s="1169" t="s">
        <v>184</v>
      </c>
      <c r="D73" s="1170"/>
      <c r="E73" s="1336"/>
      <c r="F73" s="1337"/>
      <c r="G73" s="1337"/>
      <c r="H73" s="1337"/>
      <c r="I73" s="1337"/>
      <c r="J73" s="1337"/>
      <c r="K73" s="1337"/>
      <c r="L73" s="1337"/>
      <c r="M73" s="1338"/>
      <c r="N73" s="1415">
        <v>0</v>
      </c>
      <c r="O73" s="1135"/>
      <c r="P73" s="1076">
        <f>'Cost Share'!P73</f>
        <v>0</v>
      </c>
      <c r="Q73" s="1077"/>
      <c r="R73" s="1078"/>
      <c r="S73" s="362"/>
      <c r="T73" s="1097"/>
      <c r="U73" s="1098"/>
      <c r="V73" s="1098"/>
      <c r="W73" s="1098"/>
      <c r="X73" s="1098"/>
      <c r="Y73" s="1099"/>
      <c r="Z73" s="1100">
        <v>0</v>
      </c>
      <c r="AA73" s="1101"/>
      <c r="AB73" s="1076">
        <f>'Cost Share'!Y73</f>
        <v>0</v>
      </c>
      <c r="AC73" s="1077"/>
      <c r="AD73" s="1078"/>
      <c r="AE73" s="362"/>
      <c r="AF73" s="1097"/>
      <c r="AG73" s="1098"/>
      <c r="AH73" s="1098"/>
      <c r="AI73" s="1098"/>
      <c r="AJ73" s="1098"/>
      <c r="AK73" s="1099"/>
      <c r="AL73" s="1100"/>
      <c r="AM73" s="1101"/>
      <c r="AN73" s="1076">
        <f>'Cost Share'!AH73</f>
        <v>0</v>
      </c>
      <c r="AO73" s="1077"/>
      <c r="AP73" s="1078"/>
      <c r="AQ73" s="362"/>
      <c r="AR73" s="1130"/>
      <c r="AS73" s="1131"/>
      <c r="AT73" s="1131"/>
      <c r="AU73" s="1131"/>
      <c r="AV73" s="1131"/>
      <c r="AW73" s="1132"/>
      <c r="AX73" s="1100">
        <v>0</v>
      </c>
      <c r="AY73" s="1101"/>
      <c r="AZ73" s="1076">
        <f>'Cost Share'!AQ73</f>
        <v>0</v>
      </c>
      <c r="BA73" s="1077"/>
      <c r="BB73" s="1078"/>
      <c r="BC73" s="362"/>
      <c r="BD73" s="1130"/>
      <c r="BE73" s="1131"/>
      <c r="BF73" s="1131"/>
      <c r="BG73" s="1131"/>
      <c r="BH73" s="1131"/>
      <c r="BI73" s="1132"/>
      <c r="BJ73" s="1100">
        <v>0</v>
      </c>
      <c r="BK73" s="1101"/>
      <c r="BL73" s="1076">
        <f>'Cost Share'!BA73</f>
        <v>0</v>
      </c>
      <c r="BM73" s="1077"/>
      <c r="BN73" s="1078"/>
      <c r="BO73" s="362"/>
      <c r="BP73" s="1250">
        <f>N73+Z73+AL73+AX73+BJ73</f>
        <v>0</v>
      </c>
      <c r="BQ73" s="1251"/>
      <c r="BR73" s="1252"/>
      <c r="BS73" s="788"/>
    </row>
    <row r="74" spans="1:71" ht="12.75" customHeight="1" outlineLevel="1" x14ac:dyDescent="0.2">
      <c r="A74" s="788"/>
      <c r="B74" s="779" t="s">
        <v>182</v>
      </c>
      <c r="C74" s="1169" t="s">
        <v>185</v>
      </c>
      <c r="D74" s="1170"/>
      <c r="E74" s="1336"/>
      <c r="F74" s="1337"/>
      <c r="G74" s="1337"/>
      <c r="H74" s="1337"/>
      <c r="I74" s="1337"/>
      <c r="J74" s="1337"/>
      <c r="K74" s="1337"/>
      <c r="L74" s="1337"/>
      <c r="M74" s="1338"/>
      <c r="N74" s="1415">
        <v>0</v>
      </c>
      <c r="O74" s="1135"/>
      <c r="P74" s="1076">
        <f>'Cost Share'!P74</f>
        <v>0</v>
      </c>
      <c r="Q74" s="1077"/>
      <c r="R74" s="1078"/>
      <c r="S74" s="362"/>
      <c r="T74" s="1097"/>
      <c r="U74" s="1098"/>
      <c r="V74" s="1098"/>
      <c r="W74" s="1098"/>
      <c r="X74" s="1098"/>
      <c r="Y74" s="1099"/>
      <c r="Z74" s="1415"/>
      <c r="AA74" s="1136"/>
      <c r="AB74" s="1076">
        <f>'Cost Share'!Y74</f>
        <v>0</v>
      </c>
      <c r="AC74" s="1077"/>
      <c r="AD74" s="1078"/>
      <c r="AE74" s="362"/>
      <c r="AF74" s="1130"/>
      <c r="AG74" s="1131"/>
      <c r="AH74" s="1131"/>
      <c r="AI74" s="1131"/>
      <c r="AJ74" s="1131"/>
      <c r="AK74" s="1132"/>
      <c r="AL74" s="1100">
        <v>0</v>
      </c>
      <c r="AM74" s="1101"/>
      <c r="AN74" s="1076">
        <f>'Cost Share'!AH74</f>
        <v>0</v>
      </c>
      <c r="AO74" s="1077"/>
      <c r="AP74" s="1078"/>
      <c r="AQ74" s="362"/>
      <c r="AR74" s="1130"/>
      <c r="AS74" s="1131"/>
      <c r="AT74" s="1131"/>
      <c r="AU74" s="1131"/>
      <c r="AV74" s="1131"/>
      <c r="AW74" s="1132"/>
      <c r="AX74" s="1100">
        <v>0</v>
      </c>
      <c r="AY74" s="1101"/>
      <c r="AZ74" s="1076">
        <f>'Cost Share'!AQ74</f>
        <v>0</v>
      </c>
      <c r="BA74" s="1077"/>
      <c r="BB74" s="1078"/>
      <c r="BC74" s="362"/>
      <c r="BD74" s="1130"/>
      <c r="BE74" s="1131"/>
      <c r="BF74" s="1131"/>
      <c r="BG74" s="1131"/>
      <c r="BH74" s="1131"/>
      <c r="BI74" s="1132"/>
      <c r="BJ74" s="1100">
        <v>0</v>
      </c>
      <c r="BK74" s="1101"/>
      <c r="BL74" s="1076">
        <f>'Cost Share'!BA74</f>
        <v>0</v>
      </c>
      <c r="BM74" s="1077"/>
      <c r="BN74" s="1078"/>
      <c r="BO74" s="362"/>
      <c r="BP74" s="1250">
        <f>N74+Z74+AL74+AX74+BJ74</f>
        <v>0</v>
      </c>
      <c r="BQ74" s="1251"/>
      <c r="BR74" s="1252"/>
      <c r="BS74" s="788"/>
    </row>
    <row r="75" spans="1:71" ht="12.75" customHeight="1" outlineLevel="1" x14ac:dyDescent="0.2">
      <c r="A75" s="788"/>
      <c r="B75" s="779" t="s">
        <v>182</v>
      </c>
      <c r="C75" s="1169" t="s">
        <v>186</v>
      </c>
      <c r="D75" s="1170"/>
      <c r="E75" s="1339"/>
      <c r="F75" s="1340"/>
      <c r="G75" s="1340"/>
      <c r="H75" s="1340"/>
      <c r="I75" s="1340"/>
      <c r="J75" s="1340"/>
      <c r="K75" s="1340"/>
      <c r="L75" s="1340"/>
      <c r="M75" s="1341"/>
      <c r="N75" s="1415">
        <v>0</v>
      </c>
      <c r="O75" s="1135"/>
      <c r="P75" s="1076">
        <f>'Cost Share'!P75</f>
        <v>0</v>
      </c>
      <c r="Q75" s="1077"/>
      <c r="R75" s="1078"/>
      <c r="S75" s="362"/>
      <c r="T75" s="1097"/>
      <c r="U75" s="1098"/>
      <c r="V75" s="1098"/>
      <c r="W75" s="1098"/>
      <c r="X75" s="1098"/>
      <c r="Y75" s="1099"/>
      <c r="Z75" s="1100">
        <v>0</v>
      </c>
      <c r="AA75" s="1101"/>
      <c r="AB75" s="1076">
        <f>'Cost Share'!Y75</f>
        <v>0</v>
      </c>
      <c r="AC75" s="1077"/>
      <c r="AD75" s="1078"/>
      <c r="AE75" s="362"/>
      <c r="AF75" s="1130"/>
      <c r="AG75" s="1131"/>
      <c r="AH75" s="1131"/>
      <c r="AI75" s="1131"/>
      <c r="AJ75" s="1131"/>
      <c r="AK75" s="1132"/>
      <c r="AL75" s="1100">
        <v>0</v>
      </c>
      <c r="AM75" s="1101"/>
      <c r="AN75" s="1076">
        <f>'Cost Share'!AH75</f>
        <v>0</v>
      </c>
      <c r="AO75" s="1077"/>
      <c r="AP75" s="1078"/>
      <c r="AQ75" s="362"/>
      <c r="AR75" s="1130"/>
      <c r="AS75" s="1131"/>
      <c r="AT75" s="1131"/>
      <c r="AU75" s="1131"/>
      <c r="AV75" s="1131"/>
      <c r="AW75" s="1132"/>
      <c r="AX75" s="1100">
        <v>0</v>
      </c>
      <c r="AY75" s="1101"/>
      <c r="AZ75" s="1076">
        <f>'Cost Share'!AQ75</f>
        <v>0</v>
      </c>
      <c r="BA75" s="1077"/>
      <c r="BB75" s="1078"/>
      <c r="BC75" s="362"/>
      <c r="BD75" s="1130"/>
      <c r="BE75" s="1131"/>
      <c r="BF75" s="1131"/>
      <c r="BG75" s="1131"/>
      <c r="BH75" s="1131"/>
      <c r="BI75" s="1132"/>
      <c r="BJ75" s="1100">
        <v>0</v>
      </c>
      <c r="BK75" s="1101"/>
      <c r="BL75" s="1076">
        <f>'Cost Share'!BA75</f>
        <v>0</v>
      </c>
      <c r="BM75" s="1077"/>
      <c r="BN75" s="1078"/>
      <c r="BO75" s="362"/>
      <c r="BP75" s="1250">
        <f>N75+Z75+AL75+AX75+BJ75</f>
        <v>0</v>
      </c>
      <c r="BQ75" s="1251"/>
      <c r="BR75" s="1252"/>
      <c r="BS75" s="788"/>
    </row>
    <row r="76" spans="1:71" ht="12.75" customHeight="1" outlineLevel="1" thickBot="1" x14ac:dyDescent="0.25">
      <c r="A76" s="788"/>
      <c r="B76" s="783" t="s">
        <v>182</v>
      </c>
      <c r="C76" s="1352" t="s">
        <v>187</v>
      </c>
      <c r="D76" s="1353"/>
      <c r="E76" s="1181"/>
      <c r="F76" s="1182"/>
      <c r="G76" s="1182"/>
      <c r="H76" s="1182"/>
      <c r="I76" s="1182"/>
      <c r="J76" s="1182"/>
      <c r="K76" s="1182"/>
      <c r="L76" s="1182"/>
      <c r="M76" s="1183"/>
      <c r="N76" s="1350">
        <v>0</v>
      </c>
      <c r="O76" s="1216"/>
      <c r="P76" s="1104">
        <f>'Cost Share'!P76</f>
        <v>0</v>
      </c>
      <c r="Q76" s="1105"/>
      <c r="R76" s="1106"/>
      <c r="S76" s="362"/>
      <c r="T76" s="1345"/>
      <c r="U76" s="1346"/>
      <c r="V76" s="1346"/>
      <c r="W76" s="1346"/>
      <c r="X76" s="1346"/>
      <c r="Y76" s="1347"/>
      <c r="Z76" s="1310">
        <v>0</v>
      </c>
      <c r="AA76" s="1311"/>
      <c r="AB76" s="1079">
        <f>'Cost Share'!Y76</f>
        <v>0</v>
      </c>
      <c r="AC76" s="1080"/>
      <c r="AD76" s="1081"/>
      <c r="AE76" s="362"/>
      <c r="AF76" s="1264"/>
      <c r="AG76" s="1265"/>
      <c r="AH76" s="1265"/>
      <c r="AI76" s="1265"/>
      <c r="AJ76" s="1265"/>
      <c r="AK76" s="1309"/>
      <c r="AL76" s="1310">
        <v>0</v>
      </c>
      <c r="AM76" s="1311"/>
      <c r="AN76" s="1079">
        <f>'Cost Share'!AH76</f>
        <v>0</v>
      </c>
      <c r="AO76" s="1080"/>
      <c r="AP76" s="1081"/>
      <c r="AQ76" s="362"/>
      <c r="AR76" s="1264"/>
      <c r="AS76" s="1265"/>
      <c r="AT76" s="1265"/>
      <c r="AU76" s="1265"/>
      <c r="AV76" s="1265"/>
      <c r="AW76" s="1309"/>
      <c r="AX76" s="1310">
        <v>0</v>
      </c>
      <c r="AY76" s="1311"/>
      <c r="AZ76" s="1079">
        <f>'Cost Share'!AQ76</f>
        <v>0</v>
      </c>
      <c r="BA76" s="1080"/>
      <c r="BB76" s="1081"/>
      <c r="BC76" s="362"/>
      <c r="BD76" s="1264"/>
      <c r="BE76" s="1265"/>
      <c r="BF76" s="1265"/>
      <c r="BG76" s="1265"/>
      <c r="BH76" s="1265"/>
      <c r="BI76" s="1309"/>
      <c r="BJ76" s="1310">
        <v>0</v>
      </c>
      <c r="BK76" s="1311"/>
      <c r="BL76" s="1079">
        <f>'Cost Share'!BA76</f>
        <v>0</v>
      </c>
      <c r="BM76" s="1080"/>
      <c r="BN76" s="1081"/>
      <c r="BO76" s="362"/>
      <c r="BP76" s="1316">
        <f>N76+Z76+AL76+AX76+BJ76</f>
        <v>0</v>
      </c>
      <c r="BQ76" s="1317"/>
      <c r="BR76" s="1318"/>
      <c r="BS76" s="788"/>
    </row>
    <row r="77" spans="1:71" ht="12.75" customHeight="1" outlineLevel="1" thickBot="1" x14ac:dyDescent="0.25">
      <c r="A77" s="788"/>
      <c r="B77" s="497" t="s">
        <v>188</v>
      </c>
      <c r="C77" s="497"/>
      <c r="D77" s="497"/>
      <c r="E77" s="497"/>
      <c r="F77" s="498"/>
      <c r="G77" s="494"/>
      <c r="H77" s="494"/>
      <c r="I77" s="494"/>
      <c r="J77" s="494"/>
      <c r="K77" s="499"/>
      <c r="L77" s="494"/>
      <c r="M77" s="494"/>
      <c r="N77" s="1351">
        <f>SUM(N72:O76)</f>
        <v>0</v>
      </c>
      <c r="O77" s="1179"/>
      <c r="P77" s="1082">
        <f>SUM(Q72:R76)</f>
        <v>0</v>
      </c>
      <c r="Q77" s="1083"/>
      <c r="R77" s="1084"/>
      <c r="S77" s="981"/>
      <c r="T77" s="494"/>
      <c r="U77" s="494"/>
      <c r="V77" s="495"/>
      <c r="W77" s="495"/>
      <c r="X77" s="495"/>
      <c r="Y77" s="495"/>
      <c r="Z77" s="1304">
        <f>SUM(Z72:AA76)</f>
        <v>0</v>
      </c>
      <c r="AA77" s="1305"/>
      <c r="AB77" s="1082">
        <f>SUM(AC72:AD76)</f>
        <v>0</v>
      </c>
      <c r="AC77" s="1083"/>
      <c r="AD77" s="1084"/>
      <c r="AE77" s="493"/>
      <c r="AF77" s="494"/>
      <c r="AG77" s="494"/>
      <c r="AH77" s="495"/>
      <c r="AI77" s="495"/>
      <c r="AJ77" s="495"/>
      <c r="AK77" s="495"/>
      <c r="AL77" s="1304">
        <f>SUM(AL72:AM76)</f>
        <v>0</v>
      </c>
      <c r="AM77" s="1305"/>
      <c r="AN77" s="1082">
        <f>SUM(AO72:AP76)</f>
        <v>0</v>
      </c>
      <c r="AO77" s="1083"/>
      <c r="AP77" s="1084"/>
      <c r="AQ77" s="493"/>
      <c r="AR77" s="494"/>
      <c r="AS77" s="494"/>
      <c r="AT77" s="495"/>
      <c r="AU77" s="495"/>
      <c r="AV77" s="495"/>
      <c r="AW77" s="495"/>
      <c r="AX77" s="1304">
        <f>SUM(AX72:AY76)</f>
        <v>0</v>
      </c>
      <c r="AY77" s="1305"/>
      <c r="AZ77" s="1082">
        <f>SUM(BA72:BB76)</f>
        <v>0</v>
      </c>
      <c r="BA77" s="1083"/>
      <c r="BB77" s="1084"/>
      <c r="BC77" s="493"/>
      <c r="BD77" s="494"/>
      <c r="BE77" s="494"/>
      <c r="BF77" s="495"/>
      <c r="BG77" s="495"/>
      <c r="BH77" s="495"/>
      <c r="BI77" s="495"/>
      <c r="BJ77" s="1304">
        <f>SUM(BJ72:BK76)</f>
        <v>0</v>
      </c>
      <c r="BK77" s="1305"/>
      <c r="BL77" s="1082">
        <f>SUM(BM72:BN76)</f>
        <v>0</v>
      </c>
      <c r="BM77" s="1083"/>
      <c r="BN77" s="1084"/>
      <c r="BO77" s="493"/>
      <c r="BP77" s="1178">
        <f>SUM(BP72:BR76)</f>
        <v>0</v>
      </c>
      <c r="BQ77" s="1179"/>
      <c r="BR77" s="1180"/>
      <c r="BS77" s="788"/>
    </row>
    <row r="78" spans="1:71" s="369" customFormat="1" ht="12.75" customHeight="1" thickBot="1" x14ac:dyDescent="0.25">
      <c r="A78" s="788"/>
      <c r="B78" s="79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c r="AQ78" s="304"/>
      <c r="AR78" s="304"/>
      <c r="AS78" s="304"/>
      <c r="AT78" s="304"/>
      <c r="AU78" s="304"/>
      <c r="AV78" s="304"/>
      <c r="AW78" s="304"/>
      <c r="AX78" s="304"/>
      <c r="AY78" s="304"/>
      <c r="AZ78" s="304"/>
      <c r="BA78" s="304"/>
      <c r="BB78" s="304"/>
      <c r="BC78" s="304"/>
      <c r="BD78" s="304"/>
      <c r="BE78" s="304"/>
      <c r="BF78" s="304"/>
      <c r="BG78" s="304"/>
      <c r="BH78" s="304"/>
      <c r="BI78" s="304"/>
      <c r="BJ78" s="304"/>
      <c r="BK78" s="304"/>
      <c r="BL78" s="304"/>
      <c r="BM78" s="304"/>
      <c r="BN78" s="304"/>
      <c r="BO78" s="304"/>
      <c r="BP78" s="304"/>
      <c r="BQ78" s="304"/>
      <c r="BR78" s="304"/>
      <c r="BS78" s="788"/>
    </row>
    <row r="79" spans="1:71" ht="12.75" customHeight="1" thickBot="1" x14ac:dyDescent="0.25">
      <c r="A79" s="788"/>
      <c r="B79" s="430" t="s">
        <v>189</v>
      </c>
      <c r="C79" s="430"/>
      <c r="D79" s="430"/>
      <c r="E79" s="1177" t="s">
        <v>190</v>
      </c>
      <c r="F79" s="1177"/>
      <c r="G79" s="474" t="s">
        <v>191</v>
      </c>
      <c r="H79" s="1177" t="s">
        <v>192</v>
      </c>
      <c r="I79" s="1177"/>
      <c r="J79" s="1177"/>
      <c r="K79" s="1177"/>
      <c r="L79" s="1177"/>
      <c r="M79" s="1177"/>
      <c r="N79" s="438"/>
      <c r="O79" s="432"/>
      <c r="P79" s="1061" t="s">
        <v>131</v>
      </c>
      <c r="Q79" s="1062"/>
      <c r="R79" s="1063"/>
      <c r="S79" s="432"/>
      <c r="T79" s="767" t="s">
        <v>190</v>
      </c>
      <c r="U79" s="766" t="s">
        <v>193</v>
      </c>
      <c r="V79" s="1193" t="s">
        <v>192</v>
      </c>
      <c r="W79" s="1193"/>
      <c r="X79" s="1193"/>
      <c r="Y79" s="1193"/>
      <c r="Z79" s="1193"/>
      <c r="AA79" s="432"/>
      <c r="AB79" s="1061" t="s">
        <v>133</v>
      </c>
      <c r="AC79" s="1062"/>
      <c r="AD79" s="1063"/>
      <c r="AE79" s="432"/>
      <c r="AF79" s="767" t="s">
        <v>190</v>
      </c>
      <c r="AG79" s="484" t="s">
        <v>193</v>
      </c>
      <c r="AH79" s="1193" t="s">
        <v>192</v>
      </c>
      <c r="AI79" s="1193"/>
      <c r="AJ79" s="1193"/>
      <c r="AK79" s="1193"/>
      <c r="AL79" s="1193"/>
      <c r="AM79" s="432"/>
      <c r="AN79" s="1061" t="s">
        <v>135</v>
      </c>
      <c r="AO79" s="1062"/>
      <c r="AP79" s="1063"/>
      <c r="AQ79" s="432"/>
      <c r="AR79" s="483" t="s">
        <v>190</v>
      </c>
      <c r="AS79" s="484" t="s">
        <v>193</v>
      </c>
      <c r="AT79" s="1193" t="s">
        <v>192</v>
      </c>
      <c r="AU79" s="1193"/>
      <c r="AV79" s="1193"/>
      <c r="AW79" s="1193"/>
      <c r="AX79" s="1193"/>
      <c r="AY79" s="432"/>
      <c r="AZ79" s="1061" t="s">
        <v>137</v>
      </c>
      <c r="BA79" s="1062"/>
      <c r="BB79" s="1063"/>
      <c r="BC79" s="432"/>
      <c r="BD79" s="483" t="s">
        <v>190</v>
      </c>
      <c r="BE79" s="484" t="s">
        <v>193</v>
      </c>
      <c r="BF79" s="1193" t="s">
        <v>192</v>
      </c>
      <c r="BG79" s="1193"/>
      <c r="BH79" s="1193"/>
      <c r="BI79" s="1193"/>
      <c r="BJ79" s="1193"/>
      <c r="BK79" s="432"/>
      <c r="BL79" s="1061" t="s">
        <v>139</v>
      </c>
      <c r="BM79" s="1062"/>
      <c r="BN79" s="1063"/>
      <c r="BO79" s="432"/>
      <c r="BP79" s="431"/>
      <c r="BQ79" s="431"/>
      <c r="BR79" s="433"/>
      <c r="BS79" s="788"/>
    </row>
    <row r="80" spans="1:71" ht="12.75" customHeight="1" outlineLevel="1" x14ac:dyDescent="0.2">
      <c r="A80" s="788"/>
      <c r="B80" s="782">
        <v>689036</v>
      </c>
      <c r="C80" s="1175" t="s">
        <v>194</v>
      </c>
      <c r="D80" s="1176"/>
      <c r="E80" s="1171"/>
      <c r="F80" s="1172"/>
      <c r="G80" s="475"/>
      <c r="H80" s="1255" t="s">
        <v>195</v>
      </c>
      <c r="I80" s="1255"/>
      <c r="J80" s="1255"/>
      <c r="K80" s="1255"/>
      <c r="L80" s="1255"/>
      <c r="M80" s="1256"/>
      <c r="N80" s="1348">
        <f>IFERROR(INDEX('Tuition &amp; Fees'!$C$4:$D$23,MATCH(H80,'Tuition &amp; Fees'!$B$4:$B$23,0),MATCH(G80,'Tuition &amp; Fees'!$C$3:$D$3,0)),"0")*E80</f>
        <v>0</v>
      </c>
      <c r="O80" s="1349"/>
      <c r="P80" s="1107">
        <f>'Cost Share'!P80</f>
        <v>0</v>
      </c>
      <c r="Q80" s="1108"/>
      <c r="R80" s="1109"/>
      <c r="S80" s="408"/>
      <c r="T80" s="768"/>
      <c r="U80" s="769"/>
      <c r="V80" s="1197"/>
      <c r="W80" s="1198"/>
      <c r="X80" s="1198"/>
      <c r="Y80" s="1198"/>
      <c r="Z80" s="1199"/>
      <c r="AA80" s="481">
        <f>IFERROR(INDEX('Tuition &amp; Fees'!$C$4:$D$23,MATCH(V80,'Tuition &amp; Fees'!$B$4:$B$23,0),MATCH(U80,'Tuition &amp; Fees'!$C$3:$D$3,0)),"0")*T80</f>
        <v>0</v>
      </c>
      <c r="AB80" s="1073">
        <f>'Cost Share'!Z80</f>
        <v>0</v>
      </c>
      <c r="AC80" s="1074"/>
      <c r="AD80" s="1075"/>
      <c r="AE80" s="408"/>
      <c r="AF80" s="477"/>
      <c r="AG80" s="479"/>
      <c r="AH80" s="1197"/>
      <c r="AI80" s="1198"/>
      <c r="AJ80" s="1198"/>
      <c r="AK80" s="1198"/>
      <c r="AL80" s="1199"/>
      <c r="AM80" s="481">
        <f>IFERROR(INDEX('Tuition &amp; Fees'!$C$4:$D$23,MATCH(AH80,'Tuition &amp; Fees'!$B$4:$B$23,0),MATCH(AG80,'Tuition &amp; Fees'!$C$3:$D$3,0)),"0")*AF80</f>
        <v>0</v>
      </c>
      <c r="AN80" s="1073">
        <f>'Cost Share'!AI80</f>
        <v>0</v>
      </c>
      <c r="AO80" s="1074"/>
      <c r="AP80" s="1075"/>
      <c r="AQ80" s="408"/>
      <c r="AR80" s="477"/>
      <c r="AS80" s="479"/>
      <c r="AT80" s="1197"/>
      <c r="AU80" s="1198"/>
      <c r="AV80" s="1198"/>
      <c r="AW80" s="1198"/>
      <c r="AX80" s="1199"/>
      <c r="AY80" s="481">
        <f>IFERROR(INDEX('Tuition &amp; Fees'!$C$4:$D$23,MATCH(AT80,'Tuition &amp; Fees'!$B$4:$B$23,0),MATCH(AS80,'Tuition &amp; Fees'!$C$3:$D$3,0)),"0")*AR80</f>
        <v>0</v>
      </c>
      <c r="AZ80" s="1073">
        <f>'Cost Share'!AR80</f>
        <v>0</v>
      </c>
      <c r="BA80" s="1074"/>
      <c r="BB80" s="1075"/>
      <c r="BC80" s="408"/>
      <c r="BD80" s="477"/>
      <c r="BE80" s="479"/>
      <c r="BF80" s="1197"/>
      <c r="BG80" s="1198"/>
      <c r="BH80" s="1198"/>
      <c r="BI80" s="1198"/>
      <c r="BJ80" s="1199"/>
      <c r="BK80" s="481">
        <f>IFERROR(INDEX('Tuition &amp; Fees'!$C$4:$D$23,MATCH(BF80,'Tuition &amp; Fees'!$B$4:$B$23,0),MATCH(BE80,'Tuition &amp; Fees'!$C$3:$D$3,0)),"0")*BD80</f>
        <v>0</v>
      </c>
      <c r="BL80" s="1073">
        <f>'Cost Share'!BA80</f>
        <v>0</v>
      </c>
      <c r="BM80" s="1074"/>
      <c r="BN80" s="1075"/>
      <c r="BO80" s="408"/>
      <c r="BP80" s="1408">
        <f>N80+AA80+AM80+AY80+BK80</f>
        <v>0</v>
      </c>
      <c r="BQ80" s="1409"/>
      <c r="BR80" s="1410"/>
      <c r="BS80" s="788"/>
    </row>
    <row r="81" spans="1:71" ht="12.75" customHeight="1" outlineLevel="1" x14ac:dyDescent="0.2">
      <c r="A81" s="788"/>
      <c r="B81" s="779">
        <v>689036</v>
      </c>
      <c r="C81" s="1203" t="s">
        <v>196</v>
      </c>
      <c r="D81" s="1136"/>
      <c r="E81" s="1173"/>
      <c r="F81" s="1174"/>
      <c r="G81" s="476"/>
      <c r="H81" s="1188" t="s">
        <v>197</v>
      </c>
      <c r="I81" s="1188"/>
      <c r="J81" s="1188"/>
      <c r="K81" s="1188"/>
      <c r="L81" s="1188"/>
      <c r="M81" s="1189"/>
      <c r="N81" s="1204">
        <f>IFERROR(INDEX('Tuition &amp; Fees'!$C$27:$D$45,MATCH(H81,'Tuition &amp; Fees'!$B$27:$B$45,0),MATCH(G81,'Tuition &amp; Fees'!$C$26:$D$26,0)),"0")*E81</f>
        <v>0</v>
      </c>
      <c r="O81" s="1205"/>
      <c r="P81" s="1110">
        <f>'Cost Share'!P81</f>
        <v>0</v>
      </c>
      <c r="Q81" s="1111"/>
      <c r="R81" s="1112"/>
      <c r="S81" s="362"/>
      <c r="T81" s="770"/>
      <c r="U81" s="771"/>
      <c r="V81" s="1200"/>
      <c r="W81" s="1201"/>
      <c r="X81" s="1201"/>
      <c r="Y81" s="1201"/>
      <c r="Z81" s="1202"/>
      <c r="AA81" s="482">
        <f>IFERROR(INDEX('Tuition &amp; Fees'!$C$27:$D$45,MATCH(V81,'Tuition &amp; Fees'!$B$27:$B$45,0),MATCH(U81,'Tuition &amp; Fees'!$C$26:$D$26,0)),"0")*T81</f>
        <v>0</v>
      </c>
      <c r="AB81" s="1076">
        <f>'Cost Share'!Z81</f>
        <v>0</v>
      </c>
      <c r="AC81" s="1077"/>
      <c r="AD81" s="1078"/>
      <c r="AE81" s="362"/>
      <c r="AF81" s="478"/>
      <c r="AG81" s="480"/>
      <c r="AH81" s="1200"/>
      <c r="AI81" s="1201"/>
      <c r="AJ81" s="1201"/>
      <c r="AK81" s="1201"/>
      <c r="AL81" s="1202"/>
      <c r="AM81" s="482">
        <f>IFERROR(INDEX('Tuition &amp; Fees'!$C$27:$D$45,MATCH(AH81,'Tuition &amp; Fees'!$B$27:$B$45,0),MATCH(AG81,'Tuition &amp; Fees'!$C$26:$D$26,0)),"0")*AF81</f>
        <v>0</v>
      </c>
      <c r="AN81" s="1076">
        <f>'Cost Share'!AI81</f>
        <v>0</v>
      </c>
      <c r="AO81" s="1077"/>
      <c r="AP81" s="1078"/>
      <c r="AQ81" s="362"/>
      <c r="AR81" s="478"/>
      <c r="AS81" s="480"/>
      <c r="AT81" s="1200"/>
      <c r="AU81" s="1201"/>
      <c r="AV81" s="1201"/>
      <c r="AW81" s="1201"/>
      <c r="AX81" s="1202"/>
      <c r="AY81" s="482">
        <f>IFERROR(INDEX('Tuition &amp; Fees'!$C$27:$D$45,MATCH(AT81,'Tuition &amp; Fees'!$B$27:$B$45,0),MATCH(AS81,'Tuition &amp; Fees'!$C$26:$D$26,0)),"0")*AR81</f>
        <v>0</v>
      </c>
      <c r="AZ81" s="1076">
        <f>'Cost Share'!AR81</f>
        <v>0</v>
      </c>
      <c r="BA81" s="1077"/>
      <c r="BB81" s="1078"/>
      <c r="BC81" s="362"/>
      <c r="BD81" s="478"/>
      <c r="BE81" s="480"/>
      <c r="BF81" s="1200"/>
      <c r="BG81" s="1201"/>
      <c r="BH81" s="1201"/>
      <c r="BI81" s="1201"/>
      <c r="BJ81" s="1202"/>
      <c r="BK81" s="482">
        <f>IFERROR(INDEX('Tuition &amp; Fees'!$C$27:$D$45,MATCH(BF81,'Tuition &amp; Fees'!$B$27:$B$45,0),MATCH(BE81,'Tuition &amp; Fees'!$C$26:$D$26,0)),"0")*BD81</f>
        <v>0</v>
      </c>
      <c r="BL81" s="1076">
        <f>'Cost Share'!BA81</f>
        <v>0</v>
      </c>
      <c r="BM81" s="1077"/>
      <c r="BN81" s="1078"/>
      <c r="BO81" s="362"/>
      <c r="BP81" s="1306">
        <f>N81+AA81+AM81+AY81+BK81</f>
        <v>0</v>
      </c>
      <c r="BQ81" s="1307"/>
      <c r="BR81" s="1308"/>
      <c r="BS81" s="788"/>
    </row>
    <row r="82" spans="1:71" ht="12.75" customHeight="1" outlineLevel="1" x14ac:dyDescent="0.2">
      <c r="A82" s="788"/>
      <c r="B82" s="778">
        <v>689036</v>
      </c>
      <c r="C82" s="1203" t="s">
        <v>198</v>
      </c>
      <c r="D82" s="1136"/>
      <c r="E82" s="1173"/>
      <c r="F82" s="1174"/>
      <c r="G82" s="476"/>
      <c r="H82" s="1188" t="s">
        <v>199</v>
      </c>
      <c r="I82" s="1188"/>
      <c r="J82" s="1188"/>
      <c r="K82" s="1188"/>
      <c r="L82" s="1188"/>
      <c r="M82" s="1189"/>
      <c r="N82" s="1204">
        <f>IFERROR(INDEX('Tuition &amp; Fees'!$J$4:$J$14, MATCH(H82, 'Tuition &amp; Fees'!$I$4:$I$14, 0)) * E82 * G82, 0)</f>
        <v>0</v>
      </c>
      <c r="O82" s="1205"/>
      <c r="P82" s="1107">
        <f>'Cost Share'!P82</f>
        <v>0</v>
      </c>
      <c r="Q82" s="1108"/>
      <c r="R82" s="1109"/>
      <c r="S82" s="362"/>
      <c r="T82" s="770"/>
      <c r="U82" s="771"/>
      <c r="V82" s="1200"/>
      <c r="W82" s="1201"/>
      <c r="X82" s="1201"/>
      <c r="Y82" s="1201"/>
      <c r="Z82" s="1202"/>
      <c r="AA82" s="482">
        <f>IFERROR(INDEX('Tuition &amp; Fees'!$J$4:$J$14, MATCH(V82, 'Tuition &amp; Fees'!$I$4:$I$14, 0)) * T82 * U82, 0)</f>
        <v>0</v>
      </c>
      <c r="AB82" s="1073">
        <f>'Cost Share'!Z82</f>
        <v>0</v>
      </c>
      <c r="AC82" s="1074"/>
      <c r="AD82" s="1075"/>
      <c r="AE82" s="362"/>
      <c r="AF82" s="770"/>
      <c r="AG82" s="771"/>
      <c r="AH82" s="1200"/>
      <c r="AI82" s="1201"/>
      <c r="AJ82" s="1201"/>
      <c r="AK82" s="1201"/>
      <c r="AL82" s="1202"/>
      <c r="AM82" s="482">
        <f>IFERROR(INDEX('Tuition &amp; Fees'!$J$4:$J$14, MATCH(AH82, 'Tuition &amp; Fees'!$I$4:$I$14, 0)) * AF82 * AG82, 0)</f>
        <v>0</v>
      </c>
      <c r="AN82" s="1073">
        <f>'Cost Share'!AI82</f>
        <v>0</v>
      </c>
      <c r="AO82" s="1074"/>
      <c r="AP82" s="1075"/>
      <c r="AQ82" s="362"/>
      <c r="AR82" s="770"/>
      <c r="AS82" s="771"/>
      <c r="AT82" s="1200"/>
      <c r="AU82" s="1201"/>
      <c r="AV82" s="1201"/>
      <c r="AW82" s="1201"/>
      <c r="AX82" s="1202"/>
      <c r="AY82" s="482">
        <f>IFERROR(INDEX('Tuition &amp; Fees'!$J$4:$J$14, MATCH(AT82, 'Tuition &amp; Fees'!$I$4:$I$14, 0)) * AR82 * AS82, 0)</f>
        <v>0</v>
      </c>
      <c r="AZ82" s="1073">
        <f>'Cost Share'!AR82</f>
        <v>0</v>
      </c>
      <c r="BA82" s="1074"/>
      <c r="BB82" s="1075"/>
      <c r="BC82" s="362"/>
      <c r="BD82" s="770"/>
      <c r="BE82" s="771"/>
      <c r="BF82" s="1200"/>
      <c r="BG82" s="1201"/>
      <c r="BH82" s="1201"/>
      <c r="BI82" s="1201"/>
      <c r="BJ82" s="1202"/>
      <c r="BK82" s="482">
        <f>IFERROR(INDEX('Tuition &amp; Fees'!$J$4:$J$14, MATCH(BF82, 'Tuition &amp; Fees'!$I$4:$I$14, 0)) * BD82 * BE82, 0)</f>
        <v>0</v>
      </c>
      <c r="BL82" s="1073">
        <f>'Cost Share'!BA82</f>
        <v>0</v>
      </c>
      <c r="BM82" s="1074"/>
      <c r="BN82" s="1075"/>
      <c r="BO82" s="362"/>
      <c r="BP82" s="1306">
        <f>N82+AA82+AM82+AY82+BK82</f>
        <v>0</v>
      </c>
      <c r="BQ82" s="1307"/>
      <c r="BR82" s="1308"/>
      <c r="BS82" s="788"/>
    </row>
    <row r="83" spans="1:71" ht="12.75" customHeight="1" outlineLevel="1" x14ac:dyDescent="0.2">
      <c r="A83" s="788"/>
      <c r="B83" s="778">
        <v>689036</v>
      </c>
      <c r="C83" s="1203" t="s">
        <v>200</v>
      </c>
      <c r="D83" s="1136"/>
      <c r="E83" s="1173"/>
      <c r="F83" s="1174"/>
      <c r="G83" s="476"/>
      <c r="H83" s="1188" t="s">
        <v>199</v>
      </c>
      <c r="I83" s="1188"/>
      <c r="J83" s="1188"/>
      <c r="K83" s="1188"/>
      <c r="L83" s="1188"/>
      <c r="M83" s="1189"/>
      <c r="N83" s="1204">
        <f>IFERROR(INDEX('Tuition &amp; Fees'!$J$4:$J$14, MATCH(H83, 'Tuition &amp; Fees'!$I$4:$I$14, 0)) * E83 * G83, 0)</f>
        <v>0</v>
      </c>
      <c r="O83" s="1205"/>
      <c r="P83" s="1110">
        <f>'Cost Share'!P83</f>
        <v>0</v>
      </c>
      <c r="Q83" s="1111"/>
      <c r="R83" s="1112"/>
      <c r="S83" s="362"/>
      <c r="T83" s="770"/>
      <c r="U83" s="771"/>
      <c r="V83" s="1200"/>
      <c r="W83" s="1201"/>
      <c r="X83" s="1201"/>
      <c r="Y83" s="1201"/>
      <c r="Z83" s="1202"/>
      <c r="AA83" s="482">
        <f>IFERROR(INDEX('Tuition &amp; Fees'!$J$18:$J$38, MATCH(V83, 'Tuition &amp; Fees'!$I$18:$I$38, 0)) * T83 * U83, 0)</f>
        <v>0</v>
      </c>
      <c r="AB83" s="1076">
        <f>'Cost Share'!Z83</f>
        <v>0</v>
      </c>
      <c r="AC83" s="1077"/>
      <c r="AD83" s="1078"/>
      <c r="AE83" s="362"/>
      <c r="AF83" s="770"/>
      <c r="AG83" s="771"/>
      <c r="AH83" s="1200"/>
      <c r="AI83" s="1201"/>
      <c r="AJ83" s="1201"/>
      <c r="AK83" s="1201"/>
      <c r="AL83" s="1202"/>
      <c r="AM83" s="482">
        <f>IFERROR(INDEX('Tuition &amp; Fees'!$J$18:$J$38, MATCH(AH83, 'Tuition &amp; Fees'!$I$18:$I$38, 0)) * AF83 * AG83, 0)</f>
        <v>0</v>
      </c>
      <c r="AN83" s="1076">
        <f>'Cost Share'!AI83</f>
        <v>0</v>
      </c>
      <c r="AO83" s="1077"/>
      <c r="AP83" s="1078"/>
      <c r="AQ83" s="362"/>
      <c r="AR83" s="770"/>
      <c r="AS83" s="771"/>
      <c r="AT83" s="1200"/>
      <c r="AU83" s="1201"/>
      <c r="AV83" s="1201"/>
      <c r="AW83" s="1201"/>
      <c r="AX83" s="1202"/>
      <c r="AY83" s="482">
        <f>IFERROR(INDEX('Tuition &amp; Fees'!$J$18:$J$38, MATCH(AT83, 'Tuition &amp; Fees'!$I$18:$I$38, 0)) * AR83 * AS83, 0)</f>
        <v>0</v>
      </c>
      <c r="AZ83" s="1076">
        <f>'Cost Share'!AR83</f>
        <v>0</v>
      </c>
      <c r="BA83" s="1077"/>
      <c r="BB83" s="1078"/>
      <c r="BC83" s="362"/>
      <c r="BD83" s="770"/>
      <c r="BE83" s="771"/>
      <c r="BF83" s="1200"/>
      <c r="BG83" s="1201"/>
      <c r="BH83" s="1201"/>
      <c r="BI83" s="1201"/>
      <c r="BJ83" s="1202"/>
      <c r="BK83" s="482">
        <f>IFERROR(INDEX('Tuition &amp; Fees'!$J$18:$J$38, MATCH(BF83, 'Tuition &amp; Fees'!$I$18:$I$38, 0)) * BD83 * BE83, 0)</f>
        <v>0</v>
      </c>
      <c r="BL83" s="1076">
        <f>'Cost Share'!BA83</f>
        <v>0</v>
      </c>
      <c r="BM83" s="1077"/>
      <c r="BN83" s="1078"/>
      <c r="BO83" s="362"/>
      <c r="BP83" s="1306">
        <f>N83+AA83+AM83+AY83+BK83</f>
        <v>0</v>
      </c>
      <c r="BQ83" s="1307"/>
      <c r="BR83" s="1308"/>
      <c r="BS83" s="788"/>
    </row>
    <row r="84" spans="1:71" ht="12.75" customHeight="1" outlineLevel="1" thickBot="1" x14ac:dyDescent="0.25">
      <c r="A84" s="788"/>
      <c r="B84" s="783">
        <v>689036</v>
      </c>
      <c r="C84" s="1355" t="s">
        <v>201</v>
      </c>
      <c r="D84" s="1149"/>
      <c r="E84" s="1190"/>
      <c r="F84" s="1191"/>
      <c r="G84" s="1191"/>
      <c r="H84" s="1191"/>
      <c r="I84" s="1191"/>
      <c r="J84" s="1191"/>
      <c r="K84" s="1191"/>
      <c r="L84" s="1191"/>
      <c r="M84" s="1192"/>
      <c r="N84" s="1356">
        <v>0</v>
      </c>
      <c r="O84" s="1357"/>
      <c r="P84" s="1212">
        <f>'Cost Share'!P84</f>
        <v>0</v>
      </c>
      <c r="Q84" s="1213"/>
      <c r="R84" s="1214"/>
      <c r="S84" s="362"/>
      <c r="T84" s="1194"/>
      <c r="U84" s="1195"/>
      <c r="V84" s="1195"/>
      <c r="W84" s="1195"/>
      <c r="X84" s="1195"/>
      <c r="Y84" s="1195"/>
      <c r="Z84" s="1196"/>
      <c r="AA84" s="486">
        <v>0</v>
      </c>
      <c r="AB84" s="1079">
        <f>'Cost Share'!Z84</f>
        <v>0</v>
      </c>
      <c r="AC84" s="1080"/>
      <c r="AD84" s="1081"/>
      <c r="AE84" s="362"/>
      <c r="AF84" s="1194"/>
      <c r="AG84" s="1195"/>
      <c r="AH84" s="1195"/>
      <c r="AI84" s="1195"/>
      <c r="AJ84" s="1195"/>
      <c r="AK84" s="1195"/>
      <c r="AL84" s="1196"/>
      <c r="AM84" s="486">
        <v>0</v>
      </c>
      <c r="AN84" s="1079">
        <f>'Cost Share'!AI84</f>
        <v>0</v>
      </c>
      <c r="AO84" s="1080"/>
      <c r="AP84" s="1081"/>
      <c r="AQ84" s="362"/>
      <c r="AR84" s="1194"/>
      <c r="AS84" s="1195"/>
      <c r="AT84" s="1195"/>
      <c r="AU84" s="1195"/>
      <c r="AV84" s="1195"/>
      <c r="AW84" s="1195"/>
      <c r="AX84" s="1196"/>
      <c r="AY84" s="486">
        <v>0</v>
      </c>
      <c r="AZ84" s="1079">
        <f>'Cost Share'!AR84</f>
        <v>0</v>
      </c>
      <c r="BA84" s="1080"/>
      <c r="BB84" s="1081"/>
      <c r="BC84" s="362"/>
      <c r="BD84" s="1194"/>
      <c r="BE84" s="1195"/>
      <c r="BF84" s="1195"/>
      <c r="BG84" s="1195"/>
      <c r="BH84" s="1195"/>
      <c r="BI84" s="1195"/>
      <c r="BJ84" s="1196"/>
      <c r="BK84" s="486">
        <v>0</v>
      </c>
      <c r="BL84" s="1076">
        <f>'Cost Share'!BA84</f>
        <v>0</v>
      </c>
      <c r="BM84" s="1077"/>
      <c r="BN84" s="1078"/>
      <c r="BO84" s="362"/>
      <c r="BP84" s="1312">
        <f>N84+AA84+AM84+AY84+BK84</f>
        <v>0</v>
      </c>
      <c r="BQ84" s="1313"/>
      <c r="BR84" s="1314"/>
      <c r="BS84" s="788"/>
    </row>
    <row r="85" spans="1:71" ht="12.75" customHeight="1" outlineLevel="1" thickBot="1" x14ac:dyDescent="0.25">
      <c r="A85" s="788"/>
      <c r="B85" s="487" t="s">
        <v>202</v>
      </c>
      <c r="C85" s="487"/>
      <c r="D85" s="487"/>
      <c r="E85" s="488"/>
      <c r="F85" s="488"/>
      <c r="G85" s="488"/>
      <c r="H85" s="488"/>
      <c r="I85" s="488"/>
      <c r="J85" s="488"/>
      <c r="K85" s="488"/>
      <c r="L85" s="488"/>
      <c r="M85" s="488"/>
      <c r="N85" s="1331">
        <f>SUM(N80:O84)</f>
        <v>0</v>
      </c>
      <c r="O85" s="1332"/>
      <c r="P85" s="1070">
        <f>SUM(Q80:R84)</f>
        <v>0</v>
      </c>
      <c r="Q85" s="1071"/>
      <c r="R85" s="1072"/>
      <c r="S85" s="489"/>
      <c r="T85" s="488"/>
      <c r="U85" s="488"/>
      <c r="V85" s="488"/>
      <c r="W85" s="488"/>
      <c r="X85" s="488"/>
      <c r="Y85" s="490"/>
      <c r="Z85" s="490"/>
      <c r="AA85" s="491">
        <f>SUM(AA80:AA84)</f>
        <v>0</v>
      </c>
      <c r="AB85" s="1070">
        <f>SUM(AC80:AD84)</f>
        <v>0</v>
      </c>
      <c r="AC85" s="1071"/>
      <c r="AD85" s="1072"/>
      <c r="AE85" s="489"/>
      <c r="AF85" s="488"/>
      <c r="AG85" s="488"/>
      <c r="AH85" s="488"/>
      <c r="AI85" s="488"/>
      <c r="AJ85" s="488"/>
      <c r="AK85" s="490"/>
      <c r="AL85" s="490"/>
      <c r="AM85" s="491">
        <f>SUM(AM80:AM84)</f>
        <v>0</v>
      </c>
      <c r="AN85" s="1070">
        <f>SUM(AO80:AP84)</f>
        <v>0</v>
      </c>
      <c r="AO85" s="1071"/>
      <c r="AP85" s="1072"/>
      <c r="AQ85" s="489"/>
      <c r="AR85" s="488"/>
      <c r="AS85" s="488"/>
      <c r="AT85" s="488"/>
      <c r="AU85" s="488"/>
      <c r="AV85" s="488"/>
      <c r="AW85" s="490"/>
      <c r="AX85" s="490"/>
      <c r="AY85" s="491">
        <f>SUM(AY80:AY84)</f>
        <v>0</v>
      </c>
      <c r="AZ85" s="1070">
        <f>SUM(BA80:BB84)</f>
        <v>0</v>
      </c>
      <c r="BA85" s="1071"/>
      <c r="BB85" s="1072"/>
      <c r="BC85" s="489"/>
      <c r="BD85" s="488"/>
      <c r="BE85" s="488"/>
      <c r="BF85" s="488"/>
      <c r="BG85" s="488"/>
      <c r="BH85" s="488"/>
      <c r="BI85" s="490"/>
      <c r="BJ85" s="490"/>
      <c r="BK85" s="491">
        <f>SUM(BK80:BK84)</f>
        <v>0</v>
      </c>
      <c r="BL85" s="1070">
        <f>SUM(BM80:BN84)</f>
        <v>0</v>
      </c>
      <c r="BM85" s="1071"/>
      <c r="BN85" s="1072"/>
      <c r="BO85" s="489"/>
      <c r="BP85" s="1359">
        <f>SUM(BP80:BR84)</f>
        <v>0</v>
      </c>
      <c r="BQ85" s="1332"/>
      <c r="BR85" s="1360"/>
      <c r="BS85" s="788"/>
    </row>
    <row r="86" spans="1:71" s="369" customFormat="1" ht="12.75" customHeight="1" thickBot="1" x14ac:dyDescent="0.25">
      <c r="A86" s="788"/>
      <c r="B86" s="79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c r="AI86" s="304"/>
      <c r="AJ86" s="304"/>
      <c r="AK86" s="304"/>
      <c r="AL86" s="304"/>
      <c r="AM86" s="304"/>
      <c r="AN86" s="304"/>
      <c r="AO86" s="304"/>
      <c r="AP86" s="304"/>
      <c r="AQ86" s="304"/>
      <c r="AR86" s="304"/>
      <c r="AS86" s="304"/>
      <c r="AT86" s="304"/>
      <c r="AU86" s="304"/>
      <c r="AV86" s="304"/>
      <c r="AW86" s="304"/>
      <c r="AX86" s="304"/>
      <c r="AY86" s="304"/>
      <c r="AZ86" s="304"/>
      <c r="BA86" s="304"/>
      <c r="BB86" s="304"/>
      <c r="BC86" s="304"/>
      <c r="BD86" s="304"/>
      <c r="BE86" s="304"/>
      <c r="BF86" s="304"/>
      <c r="BG86" s="304"/>
      <c r="BH86" s="304"/>
      <c r="BI86" s="304"/>
      <c r="BJ86" s="304"/>
      <c r="BK86" s="304"/>
      <c r="BL86" s="304"/>
      <c r="BM86" s="304"/>
      <c r="BN86" s="304"/>
      <c r="BO86" s="304"/>
      <c r="BP86" s="304"/>
      <c r="BQ86" s="304"/>
      <c r="BR86" s="304"/>
      <c r="BS86" s="788"/>
    </row>
    <row r="87" spans="1:71" ht="12.75" customHeight="1" thickBot="1" x14ac:dyDescent="0.25">
      <c r="A87" s="788"/>
      <c r="B87" s="396" t="s">
        <v>203</v>
      </c>
      <c r="C87" s="396"/>
      <c r="D87" s="396"/>
      <c r="E87" s="396"/>
      <c r="F87" s="421"/>
      <c r="G87" s="421"/>
      <c r="H87" s="421"/>
      <c r="I87" s="422"/>
      <c r="J87" s="422"/>
      <c r="K87" s="423"/>
      <c r="L87" s="397"/>
      <c r="M87" s="397"/>
      <c r="N87" s="424"/>
      <c r="O87" s="424"/>
      <c r="P87" s="1061" t="s">
        <v>131</v>
      </c>
      <c r="Q87" s="1062"/>
      <c r="R87" s="1063"/>
      <c r="S87" s="424"/>
      <c r="T87" s="1208"/>
      <c r="U87" s="1208"/>
      <c r="V87" s="1208"/>
      <c r="W87" s="1208"/>
      <c r="X87" s="1208"/>
      <c r="Y87" s="1208"/>
      <c r="Z87" s="424"/>
      <c r="AA87" s="424"/>
      <c r="AB87" s="1061" t="s">
        <v>133</v>
      </c>
      <c r="AC87" s="1062"/>
      <c r="AD87" s="1063"/>
      <c r="AE87" s="424"/>
      <c r="AF87" s="1208"/>
      <c r="AG87" s="1208"/>
      <c r="AH87" s="1208"/>
      <c r="AI87" s="1208"/>
      <c r="AJ87" s="1208"/>
      <c r="AK87" s="1208"/>
      <c r="AL87" s="424"/>
      <c r="AM87" s="424"/>
      <c r="AN87" s="1061" t="s">
        <v>135</v>
      </c>
      <c r="AO87" s="1062"/>
      <c r="AP87" s="1063"/>
      <c r="AQ87" s="424"/>
      <c r="AR87" s="1208"/>
      <c r="AS87" s="1208"/>
      <c r="AT87" s="1208"/>
      <c r="AU87" s="1208"/>
      <c r="AV87" s="1208"/>
      <c r="AW87" s="1208"/>
      <c r="AX87" s="424"/>
      <c r="AY87" s="424"/>
      <c r="AZ87" s="1061" t="s">
        <v>137</v>
      </c>
      <c r="BA87" s="1062"/>
      <c r="BB87" s="1063"/>
      <c r="BC87" s="424"/>
      <c r="BD87" s="1208"/>
      <c r="BE87" s="1208"/>
      <c r="BF87" s="1208"/>
      <c r="BG87" s="1208"/>
      <c r="BH87" s="1208"/>
      <c r="BI87" s="1208"/>
      <c r="BJ87" s="424"/>
      <c r="BK87" s="424"/>
      <c r="BL87" s="1061" t="s">
        <v>139</v>
      </c>
      <c r="BM87" s="1062"/>
      <c r="BN87" s="1063"/>
      <c r="BO87" s="424"/>
      <c r="BP87" s="397"/>
      <c r="BQ87" s="397"/>
      <c r="BR87" s="425"/>
      <c r="BS87" s="788"/>
    </row>
    <row r="88" spans="1:71" ht="12.75" customHeight="1" outlineLevel="1" x14ac:dyDescent="0.2">
      <c r="A88" s="788"/>
      <c r="B88" s="782" t="s">
        <v>204</v>
      </c>
      <c r="C88" s="1175" t="s">
        <v>205</v>
      </c>
      <c r="D88" s="1176"/>
      <c r="E88" s="1209"/>
      <c r="F88" s="1210"/>
      <c r="G88" s="1210"/>
      <c r="H88" s="1210"/>
      <c r="I88" s="1210"/>
      <c r="J88" s="1210"/>
      <c r="K88" s="1210"/>
      <c r="L88" s="1210"/>
      <c r="M88" s="1211"/>
      <c r="N88" s="1354">
        <v>0</v>
      </c>
      <c r="O88" s="1210"/>
      <c r="P88" s="1064">
        <f>'Cost Share'!P88</f>
        <v>0</v>
      </c>
      <c r="Q88" s="1065"/>
      <c r="R88" s="1066"/>
      <c r="S88" s="408"/>
      <c r="T88" s="1209"/>
      <c r="U88" s="1210"/>
      <c r="V88" s="1210"/>
      <c r="W88" s="1210"/>
      <c r="X88" s="1210"/>
      <c r="Y88" s="1211"/>
      <c r="Z88" s="1206">
        <v>0</v>
      </c>
      <c r="AA88" s="1207"/>
      <c r="AB88" s="1085">
        <f>'Cost Share'!Y88</f>
        <v>0</v>
      </c>
      <c r="AC88" s="1086"/>
      <c r="AD88" s="1087"/>
      <c r="AE88" s="408"/>
      <c r="AF88" s="1209"/>
      <c r="AG88" s="1210"/>
      <c r="AH88" s="1210"/>
      <c r="AI88" s="1210"/>
      <c r="AJ88" s="1210"/>
      <c r="AK88" s="1211"/>
      <c r="AL88" s="1206">
        <v>0</v>
      </c>
      <c r="AM88" s="1207"/>
      <c r="AN88" s="1064">
        <f>'Cost Share'!AH88</f>
        <v>0</v>
      </c>
      <c r="AO88" s="1065"/>
      <c r="AP88" s="1066"/>
      <c r="AQ88" s="408"/>
      <c r="AR88" s="1209"/>
      <c r="AS88" s="1210"/>
      <c r="AT88" s="1210"/>
      <c r="AU88" s="1210"/>
      <c r="AV88" s="1210"/>
      <c r="AW88" s="1211"/>
      <c r="AX88" s="1206">
        <v>0</v>
      </c>
      <c r="AY88" s="1207"/>
      <c r="AZ88" s="1064">
        <f>'Cost Share'!AR88</f>
        <v>0</v>
      </c>
      <c r="BA88" s="1065"/>
      <c r="BB88" s="1066"/>
      <c r="BC88" s="408"/>
      <c r="BD88" s="1209"/>
      <c r="BE88" s="1210"/>
      <c r="BF88" s="1210"/>
      <c r="BG88" s="1210"/>
      <c r="BH88" s="1210"/>
      <c r="BI88" s="1211"/>
      <c r="BJ88" s="1206">
        <v>0</v>
      </c>
      <c r="BK88" s="1207"/>
      <c r="BL88" s="1064">
        <f>'Cost Share'!BA88</f>
        <v>0</v>
      </c>
      <c r="BM88" s="1065"/>
      <c r="BN88" s="1066"/>
      <c r="BO88" s="408"/>
      <c r="BP88" s="1301">
        <f t="shared" ref="BP88:BP95" si="158">N88+Z88+AL88+AX88+BJ88</f>
        <v>0</v>
      </c>
      <c r="BQ88" s="1302"/>
      <c r="BR88" s="1303"/>
      <c r="BS88" s="788"/>
    </row>
    <row r="89" spans="1:71" ht="12.75" customHeight="1" outlineLevel="1" x14ac:dyDescent="0.2">
      <c r="A89" s="788"/>
      <c r="B89" s="779">
        <v>271410</v>
      </c>
      <c r="C89" s="1203" t="s">
        <v>122</v>
      </c>
      <c r="D89" s="1136"/>
      <c r="E89" s="1130"/>
      <c r="F89" s="1131"/>
      <c r="G89" s="1131"/>
      <c r="H89" s="1131"/>
      <c r="I89" s="1131"/>
      <c r="J89" s="1131"/>
      <c r="K89" s="1131"/>
      <c r="L89" s="1131"/>
      <c r="M89" s="1133"/>
      <c r="N89" s="1161">
        <v>0</v>
      </c>
      <c r="O89" s="1131"/>
      <c r="P89" s="1049">
        <f>'Cost Share'!P89</f>
        <v>0</v>
      </c>
      <c r="Q89" s="1050"/>
      <c r="R89" s="1051"/>
      <c r="S89" s="362"/>
      <c r="T89" s="1130"/>
      <c r="U89" s="1131"/>
      <c r="V89" s="1131"/>
      <c r="W89" s="1131"/>
      <c r="X89" s="1131"/>
      <c r="Y89" s="1133"/>
      <c r="Z89" s="1162">
        <v>0</v>
      </c>
      <c r="AA89" s="1132"/>
      <c r="AB89" s="1049">
        <f>'Cost Share'!Y89</f>
        <v>0</v>
      </c>
      <c r="AC89" s="1050"/>
      <c r="AD89" s="1051"/>
      <c r="AE89" s="362"/>
      <c r="AF89" s="1130"/>
      <c r="AG89" s="1131"/>
      <c r="AH89" s="1131"/>
      <c r="AI89" s="1131"/>
      <c r="AJ89" s="1131"/>
      <c r="AK89" s="1133"/>
      <c r="AL89" s="1162">
        <v>0</v>
      </c>
      <c r="AM89" s="1132"/>
      <c r="AN89" s="1049">
        <f>'Cost Share'!AH89</f>
        <v>0</v>
      </c>
      <c r="AO89" s="1050"/>
      <c r="AP89" s="1051"/>
      <c r="AQ89" s="362"/>
      <c r="AR89" s="1130"/>
      <c r="AS89" s="1131"/>
      <c r="AT89" s="1131"/>
      <c r="AU89" s="1131"/>
      <c r="AV89" s="1131"/>
      <c r="AW89" s="1133"/>
      <c r="AX89" s="1162">
        <v>0</v>
      </c>
      <c r="AY89" s="1132"/>
      <c r="AZ89" s="1049">
        <f>'Cost Share'!AR89</f>
        <v>0</v>
      </c>
      <c r="BA89" s="1050"/>
      <c r="BB89" s="1051"/>
      <c r="BC89" s="362"/>
      <c r="BD89" s="1130"/>
      <c r="BE89" s="1131"/>
      <c r="BF89" s="1131"/>
      <c r="BG89" s="1131"/>
      <c r="BH89" s="1131"/>
      <c r="BI89" s="1133"/>
      <c r="BJ89" s="1162">
        <v>0</v>
      </c>
      <c r="BK89" s="1132"/>
      <c r="BL89" s="1049">
        <f>'Cost Share'!BA89</f>
        <v>0</v>
      </c>
      <c r="BM89" s="1050"/>
      <c r="BN89" s="1051"/>
      <c r="BO89" s="362"/>
      <c r="BP89" s="1250">
        <f t="shared" si="158"/>
        <v>0</v>
      </c>
      <c r="BQ89" s="1251"/>
      <c r="BR89" s="1252"/>
      <c r="BS89" s="788"/>
    </row>
    <row r="90" spans="1:71" ht="12.75" customHeight="1" outlineLevel="1" x14ac:dyDescent="0.2">
      <c r="A90" s="788"/>
      <c r="B90" s="779">
        <v>218105</v>
      </c>
      <c r="C90" s="1203" t="s">
        <v>206</v>
      </c>
      <c r="D90" s="1136"/>
      <c r="E90" s="1130"/>
      <c r="F90" s="1131"/>
      <c r="G90" s="1131"/>
      <c r="H90" s="1131"/>
      <c r="I90" s="1131"/>
      <c r="J90" s="1131"/>
      <c r="K90" s="1131"/>
      <c r="L90" s="1131"/>
      <c r="M90" s="1133"/>
      <c r="N90" s="1161">
        <v>0</v>
      </c>
      <c r="O90" s="1131"/>
      <c r="P90" s="1049">
        <f>'Cost Share'!P90</f>
        <v>0</v>
      </c>
      <c r="Q90" s="1050"/>
      <c r="R90" s="1051"/>
      <c r="S90" s="362"/>
      <c r="T90" s="1130"/>
      <c r="U90" s="1131"/>
      <c r="V90" s="1131"/>
      <c r="W90" s="1131"/>
      <c r="X90" s="1131"/>
      <c r="Y90" s="1133"/>
      <c r="Z90" s="1150">
        <v>0</v>
      </c>
      <c r="AA90" s="1151"/>
      <c r="AB90" s="1049">
        <f>'Cost Share'!Y90</f>
        <v>0</v>
      </c>
      <c r="AC90" s="1050"/>
      <c r="AD90" s="1051"/>
      <c r="AE90" s="362"/>
      <c r="AF90" s="1130"/>
      <c r="AG90" s="1131"/>
      <c r="AH90" s="1131"/>
      <c r="AI90" s="1131"/>
      <c r="AJ90" s="1131"/>
      <c r="AK90" s="1133"/>
      <c r="AL90" s="1150">
        <v>0</v>
      </c>
      <c r="AM90" s="1151"/>
      <c r="AN90" s="1049">
        <f>'Cost Share'!AH90</f>
        <v>0</v>
      </c>
      <c r="AO90" s="1050"/>
      <c r="AP90" s="1051"/>
      <c r="AQ90" s="362"/>
      <c r="AR90" s="1130"/>
      <c r="AS90" s="1131"/>
      <c r="AT90" s="1131"/>
      <c r="AU90" s="1131"/>
      <c r="AV90" s="1131"/>
      <c r="AW90" s="1133"/>
      <c r="AX90" s="1150">
        <v>0</v>
      </c>
      <c r="AY90" s="1151"/>
      <c r="AZ90" s="1049">
        <f>'Cost Share'!AR90</f>
        <v>0</v>
      </c>
      <c r="BA90" s="1050"/>
      <c r="BB90" s="1051"/>
      <c r="BC90" s="362"/>
      <c r="BD90" s="1130"/>
      <c r="BE90" s="1131"/>
      <c r="BF90" s="1131"/>
      <c r="BG90" s="1131"/>
      <c r="BH90" s="1131"/>
      <c r="BI90" s="1133"/>
      <c r="BJ90" s="1150">
        <v>0</v>
      </c>
      <c r="BK90" s="1151"/>
      <c r="BL90" s="1049">
        <f>'Cost Share'!BA90</f>
        <v>0</v>
      </c>
      <c r="BM90" s="1050"/>
      <c r="BN90" s="1051"/>
      <c r="BO90" s="362"/>
      <c r="BP90" s="1250">
        <f t="shared" si="158"/>
        <v>0</v>
      </c>
      <c r="BQ90" s="1251"/>
      <c r="BR90" s="1252"/>
      <c r="BS90" s="788"/>
    </row>
    <row r="91" spans="1:71" ht="12.75" customHeight="1" outlineLevel="1" x14ac:dyDescent="0.2">
      <c r="A91" s="788"/>
      <c r="B91" s="779"/>
      <c r="C91" s="1203" t="s">
        <v>207</v>
      </c>
      <c r="D91" s="1136"/>
      <c r="E91" s="1130"/>
      <c r="F91" s="1131"/>
      <c r="G91" s="1131"/>
      <c r="H91" s="1131"/>
      <c r="I91" s="1131"/>
      <c r="J91" s="1131"/>
      <c r="K91" s="1131"/>
      <c r="L91" s="1131"/>
      <c r="M91" s="1133"/>
      <c r="N91" s="1161">
        <v>0</v>
      </c>
      <c r="O91" s="1131"/>
      <c r="P91" s="1049">
        <f>'Cost Share'!P91</f>
        <v>0</v>
      </c>
      <c r="Q91" s="1050"/>
      <c r="R91" s="1051"/>
      <c r="S91" s="362"/>
      <c r="T91" s="1130"/>
      <c r="U91" s="1131"/>
      <c r="V91" s="1131"/>
      <c r="W91" s="1131"/>
      <c r="X91" s="1131"/>
      <c r="Y91" s="1133"/>
      <c r="Z91" s="1162">
        <v>0</v>
      </c>
      <c r="AA91" s="1132"/>
      <c r="AB91" s="1049">
        <f>'Cost Share'!Y91</f>
        <v>0</v>
      </c>
      <c r="AC91" s="1050"/>
      <c r="AD91" s="1051"/>
      <c r="AE91" s="362"/>
      <c r="AF91" s="1130"/>
      <c r="AG91" s="1131"/>
      <c r="AH91" s="1131"/>
      <c r="AI91" s="1131"/>
      <c r="AJ91" s="1131"/>
      <c r="AK91" s="1133"/>
      <c r="AL91" s="1162">
        <v>0</v>
      </c>
      <c r="AM91" s="1132"/>
      <c r="AN91" s="1049">
        <f>'Cost Share'!AH91</f>
        <v>0</v>
      </c>
      <c r="AO91" s="1050"/>
      <c r="AP91" s="1051"/>
      <c r="AQ91" s="362"/>
      <c r="AR91" s="1130"/>
      <c r="AS91" s="1131"/>
      <c r="AT91" s="1131"/>
      <c r="AU91" s="1131"/>
      <c r="AV91" s="1131"/>
      <c r="AW91" s="1133"/>
      <c r="AX91" s="1162">
        <v>0</v>
      </c>
      <c r="AY91" s="1132"/>
      <c r="AZ91" s="1049">
        <f>'Cost Share'!AR91</f>
        <v>0</v>
      </c>
      <c r="BA91" s="1050"/>
      <c r="BB91" s="1051"/>
      <c r="BC91" s="362"/>
      <c r="BD91" s="1130"/>
      <c r="BE91" s="1131"/>
      <c r="BF91" s="1131"/>
      <c r="BG91" s="1131"/>
      <c r="BH91" s="1131"/>
      <c r="BI91" s="1133"/>
      <c r="BJ91" s="1162">
        <v>0</v>
      </c>
      <c r="BK91" s="1132"/>
      <c r="BL91" s="1049">
        <f>'Cost Share'!BA91</f>
        <v>0</v>
      </c>
      <c r="BM91" s="1050"/>
      <c r="BN91" s="1051"/>
      <c r="BO91" s="362"/>
      <c r="BP91" s="1250">
        <f t="shared" si="158"/>
        <v>0</v>
      </c>
      <c r="BQ91" s="1251"/>
      <c r="BR91" s="1252"/>
      <c r="BS91" s="788"/>
    </row>
    <row r="92" spans="1:71" ht="12.75" customHeight="1" outlineLevel="1" x14ac:dyDescent="0.2">
      <c r="A92" s="788"/>
      <c r="B92" s="779"/>
      <c r="C92" s="1203"/>
      <c r="D92" s="1136"/>
      <c r="E92" s="1130"/>
      <c r="F92" s="1131"/>
      <c r="G92" s="1131"/>
      <c r="H92" s="1131"/>
      <c r="I92" s="1131"/>
      <c r="J92" s="1131"/>
      <c r="K92" s="1131"/>
      <c r="L92" s="1131"/>
      <c r="M92" s="1133"/>
      <c r="N92" s="1161">
        <v>0</v>
      </c>
      <c r="O92" s="1131"/>
      <c r="P92" s="1049">
        <f>'Cost Share'!P92</f>
        <v>0</v>
      </c>
      <c r="Q92" s="1050"/>
      <c r="R92" s="1051"/>
      <c r="S92" s="362"/>
      <c r="T92" s="1130"/>
      <c r="U92" s="1131"/>
      <c r="V92" s="1131"/>
      <c r="W92" s="1131"/>
      <c r="X92" s="1131"/>
      <c r="Y92" s="1133"/>
      <c r="Z92" s="1162">
        <v>0</v>
      </c>
      <c r="AA92" s="1132"/>
      <c r="AB92" s="1049">
        <f>'Cost Share'!Y92</f>
        <v>0</v>
      </c>
      <c r="AC92" s="1050"/>
      <c r="AD92" s="1051"/>
      <c r="AE92" s="362"/>
      <c r="AF92" s="1130"/>
      <c r="AG92" s="1131"/>
      <c r="AH92" s="1131"/>
      <c r="AI92" s="1131"/>
      <c r="AJ92" s="1131"/>
      <c r="AK92" s="1133"/>
      <c r="AL92" s="1162">
        <v>0</v>
      </c>
      <c r="AM92" s="1132"/>
      <c r="AN92" s="1049">
        <f>'Cost Share'!AH92</f>
        <v>0</v>
      </c>
      <c r="AO92" s="1050"/>
      <c r="AP92" s="1051"/>
      <c r="AQ92" s="362"/>
      <c r="AR92" s="1130"/>
      <c r="AS92" s="1131"/>
      <c r="AT92" s="1131"/>
      <c r="AU92" s="1131"/>
      <c r="AV92" s="1131"/>
      <c r="AW92" s="1133"/>
      <c r="AX92" s="1162">
        <v>0</v>
      </c>
      <c r="AY92" s="1132"/>
      <c r="AZ92" s="1049">
        <f>'Cost Share'!AR92</f>
        <v>0</v>
      </c>
      <c r="BA92" s="1050"/>
      <c r="BB92" s="1051"/>
      <c r="BC92" s="362"/>
      <c r="BD92" s="1130"/>
      <c r="BE92" s="1131"/>
      <c r="BF92" s="1131"/>
      <c r="BG92" s="1131"/>
      <c r="BH92" s="1131"/>
      <c r="BI92" s="1133"/>
      <c r="BJ92" s="1162">
        <v>0</v>
      </c>
      <c r="BK92" s="1132"/>
      <c r="BL92" s="1049">
        <f>'Cost Share'!BA92</f>
        <v>0</v>
      </c>
      <c r="BM92" s="1050"/>
      <c r="BN92" s="1051"/>
      <c r="BO92" s="362"/>
      <c r="BP92" s="1250">
        <f t="shared" si="158"/>
        <v>0</v>
      </c>
      <c r="BQ92" s="1251"/>
      <c r="BR92" s="1252"/>
      <c r="BS92" s="788"/>
    </row>
    <row r="93" spans="1:71" ht="12.75" customHeight="1" outlineLevel="1" x14ac:dyDescent="0.2">
      <c r="A93" s="788"/>
      <c r="B93" s="779"/>
      <c r="C93" s="1203"/>
      <c r="D93" s="1136"/>
      <c r="E93" s="1130"/>
      <c r="F93" s="1131"/>
      <c r="G93" s="1131"/>
      <c r="H93" s="1131"/>
      <c r="I93" s="1131"/>
      <c r="J93" s="1131"/>
      <c r="K93" s="1131"/>
      <c r="L93" s="1131"/>
      <c r="M93" s="1133"/>
      <c r="N93" s="1315">
        <v>0</v>
      </c>
      <c r="O93" s="1131"/>
      <c r="P93" s="1049">
        <f>'Cost Share'!P93</f>
        <v>0</v>
      </c>
      <c r="Q93" s="1050"/>
      <c r="R93" s="1051"/>
      <c r="S93" s="362"/>
      <c r="T93" s="1130"/>
      <c r="U93" s="1131"/>
      <c r="V93" s="1131"/>
      <c r="W93" s="1131"/>
      <c r="X93" s="1131"/>
      <c r="Y93" s="1133"/>
      <c r="Z93" s="1263">
        <v>0</v>
      </c>
      <c r="AA93" s="1132"/>
      <c r="AB93" s="1049">
        <f>'Cost Share'!Y93</f>
        <v>0</v>
      </c>
      <c r="AC93" s="1050"/>
      <c r="AD93" s="1051"/>
      <c r="AE93" s="362"/>
      <c r="AF93" s="1130"/>
      <c r="AG93" s="1131"/>
      <c r="AH93" s="1131"/>
      <c r="AI93" s="1131"/>
      <c r="AJ93" s="1131"/>
      <c r="AK93" s="1133"/>
      <c r="AL93" s="1263">
        <v>0</v>
      </c>
      <c r="AM93" s="1132"/>
      <c r="AN93" s="1049">
        <f>'Cost Share'!AH93</f>
        <v>0</v>
      </c>
      <c r="AO93" s="1050"/>
      <c r="AP93" s="1051"/>
      <c r="AQ93" s="362"/>
      <c r="AR93" s="1130"/>
      <c r="AS93" s="1131"/>
      <c r="AT93" s="1131"/>
      <c r="AU93" s="1131"/>
      <c r="AV93" s="1131"/>
      <c r="AW93" s="1133"/>
      <c r="AX93" s="1263">
        <v>0</v>
      </c>
      <c r="AY93" s="1132"/>
      <c r="AZ93" s="1049">
        <f>'Cost Share'!AR93</f>
        <v>0</v>
      </c>
      <c r="BA93" s="1050"/>
      <c r="BB93" s="1051"/>
      <c r="BC93" s="362"/>
      <c r="BD93" s="1130"/>
      <c r="BE93" s="1131"/>
      <c r="BF93" s="1131"/>
      <c r="BG93" s="1131"/>
      <c r="BH93" s="1131"/>
      <c r="BI93" s="1133"/>
      <c r="BJ93" s="1263">
        <v>0</v>
      </c>
      <c r="BK93" s="1132"/>
      <c r="BL93" s="1049">
        <f>'Cost Share'!BA93</f>
        <v>0</v>
      </c>
      <c r="BM93" s="1050"/>
      <c r="BN93" s="1051"/>
      <c r="BO93" s="362"/>
      <c r="BP93" s="1250">
        <f t="shared" si="158"/>
        <v>0</v>
      </c>
      <c r="BQ93" s="1251"/>
      <c r="BR93" s="1252"/>
      <c r="BS93" s="788"/>
    </row>
    <row r="94" spans="1:71" ht="12.75" customHeight="1" outlineLevel="1" x14ac:dyDescent="0.2">
      <c r="A94" s="788"/>
      <c r="B94" s="779"/>
      <c r="C94" s="1203"/>
      <c r="D94" s="1136"/>
      <c r="E94" s="1130"/>
      <c r="F94" s="1131"/>
      <c r="G94" s="1131"/>
      <c r="H94" s="1131"/>
      <c r="I94" s="1131"/>
      <c r="J94" s="1131"/>
      <c r="K94" s="1131"/>
      <c r="L94" s="1131"/>
      <c r="M94" s="1133"/>
      <c r="N94" s="1315">
        <v>0</v>
      </c>
      <c r="O94" s="1131"/>
      <c r="P94" s="1049">
        <f>'Cost Share'!P94</f>
        <v>0</v>
      </c>
      <c r="Q94" s="1050"/>
      <c r="R94" s="1051"/>
      <c r="S94" s="362"/>
      <c r="T94" s="1130"/>
      <c r="U94" s="1131"/>
      <c r="V94" s="1131"/>
      <c r="W94" s="1131"/>
      <c r="X94" s="1131"/>
      <c r="Y94" s="1133"/>
      <c r="Z94" s="1263">
        <v>0</v>
      </c>
      <c r="AA94" s="1132"/>
      <c r="AB94" s="1049">
        <f>'Cost Share'!Y94</f>
        <v>0</v>
      </c>
      <c r="AC94" s="1050"/>
      <c r="AD94" s="1051"/>
      <c r="AE94" s="362"/>
      <c r="AF94" s="1130"/>
      <c r="AG94" s="1131"/>
      <c r="AH94" s="1131"/>
      <c r="AI94" s="1131"/>
      <c r="AJ94" s="1131"/>
      <c r="AK94" s="1133"/>
      <c r="AL94" s="1263">
        <v>0</v>
      </c>
      <c r="AM94" s="1132"/>
      <c r="AN94" s="1049">
        <f>'Cost Share'!AH94</f>
        <v>0</v>
      </c>
      <c r="AO94" s="1050"/>
      <c r="AP94" s="1051"/>
      <c r="AQ94" s="362"/>
      <c r="AR94" s="1130"/>
      <c r="AS94" s="1131"/>
      <c r="AT94" s="1131"/>
      <c r="AU94" s="1131"/>
      <c r="AV94" s="1131"/>
      <c r="AW94" s="1133"/>
      <c r="AX94" s="1263">
        <v>0</v>
      </c>
      <c r="AY94" s="1132"/>
      <c r="AZ94" s="1049">
        <f>'Cost Share'!AR94</f>
        <v>0</v>
      </c>
      <c r="BA94" s="1050"/>
      <c r="BB94" s="1051"/>
      <c r="BC94" s="362"/>
      <c r="BD94" s="1130"/>
      <c r="BE94" s="1131"/>
      <c r="BF94" s="1131"/>
      <c r="BG94" s="1131"/>
      <c r="BH94" s="1131"/>
      <c r="BI94" s="1133"/>
      <c r="BJ94" s="1263">
        <v>0</v>
      </c>
      <c r="BK94" s="1132"/>
      <c r="BL94" s="1049">
        <f>'Cost Share'!BA94</f>
        <v>0</v>
      </c>
      <c r="BM94" s="1050"/>
      <c r="BN94" s="1051"/>
      <c r="BO94" s="362"/>
      <c r="BP94" s="1250">
        <f t="shared" si="158"/>
        <v>0</v>
      </c>
      <c r="BQ94" s="1251"/>
      <c r="BR94" s="1252"/>
      <c r="BS94" s="788"/>
    </row>
    <row r="95" spans="1:71" ht="12.75" customHeight="1" outlineLevel="1" thickBot="1" x14ac:dyDescent="0.25">
      <c r="A95" s="788"/>
      <c r="B95" s="783"/>
      <c r="C95" s="1355"/>
      <c r="D95" s="1149"/>
      <c r="E95" s="1261"/>
      <c r="F95" s="1216"/>
      <c r="G95" s="1216"/>
      <c r="H95" s="1216"/>
      <c r="I95" s="1216"/>
      <c r="J95" s="1216"/>
      <c r="K95" s="1216"/>
      <c r="L95" s="1216"/>
      <c r="M95" s="1262"/>
      <c r="N95" s="1148">
        <v>0</v>
      </c>
      <c r="O95" s="1216"/>
      <c r="P95" s="1052">
        <f>'Cost Share'!P95</f>
        <v>0</v>
      </c>
      <c r="Q95" s="1053"/>
      <c r="R95" s="1054"/>
      <c r="S95" s="362"/>
      <c r="T95" s="1264"/>
      <c r="U95" s="1265"/>
      <c r="V95" s="1265"/>
      <c r="W95" s="1265"/>
      <c r="X95" s="1265"/>
      <c r="Y95" s="1266"/>
      <c r="Z95" s="1148">
        <v>0</v>
      </c>
      <c r="AA95" s="1149"/>
      <c r="AB95" s="1052">
        <f>'Cost Share'!Y95</f>
        <v>0</v>
      </c>
      <c r="AC95" s="1053"/>
      <c r="AD95" s="1054"/>
      <c r="AE95" s="414"/>
      <c r="AF95" s="1264"/>
      <c r="AG95" s="1265"/>
      <c r="AH95" s="1265"/>
      <c r="AI95" s="1265"/>
      <c r="AJ95" s="1265"/>
      <c r="AK95" s="1266"/>
      <c r="AL95" s="1148">
        <v>0</v>
      </c>
      <c r="AM95" s="1149"/>
      <c r="AN95" s="1052">
        <f>'Cost Share'!AH95</f>
        <v>0</v>
      </c>
      <c r="AO95" s="1053"/>
      <c r="AP95" s="1054"/>
      <c r="AQ95" s="414"/>
      <c r="AR95" s="1264"/>
      <c r="AS95" s="1265"/>
      <c r="AT95" s="1265"/>
      <c r="AU95" s="1265"/>
      <c r="AV95" s="1265"/>
      <c r="AW95" s="1266"/>
      <c r="AX95" s="1148">
        <v>0</v>
      </c>
      <c r="AY95" s="1149"/>
      <c r="AZ95" s="1052">
        <f>'Cost Share'!AR95</f>
        <v>0</v>
      </c>
      <c r="BA95" s="1053"/>
      <c r="BB95" s="1054"/>
      <c r="BC95" s="414"/>
      <c r="BD95" s="1264"/>
      <c r="BE95" s="1265"/>
      <c r="BF95" s="1265"/>
      <c r="BG95" s="1265"/>
      <c r="BH95" s="1265"/>
      <c r="BI95" s="1266"/>
      <c r="BJ95" s="1148">
        <v>0</v>
      </c>
      <c r="BK95" s="1149"/>
      <c r="BL95" s="1052">
        <f>'Cost Share'!BA95</f>
        <v>0</v>
      </c>
      <c r="BM95" s="1053"/>
      <c r="BN95" s="1054"/>
      <c r="BO95" s="414"/>
      <c r="BP95" s="1316">
        <f t="shared" si="158"/>
        <v>0</v>
      </c>
      <c r="BQ95" s="1317"/>
      <c r="BR95" s="1318"/>
      <c r="BS95" s="788"/>
    </row>
    <row r="96" spans="1:71" ht="12.75" customHeight="1" outlineLevel="1" thickBot="1" x14ac:dyDescent="0.25">
      <c r="A96" s="788"/>
      <c r="B96" s="501" t="s">
        <v>208</v>
      </c>
      <c r="C96" s="501"/>
      <c r="D96" s="501"/>
      <c r="E96" s="502"/>
      <c r="F96" s="502"/>
      <c r="G96" s="502"/>
      <c r="H96" s="502"/>
      <c r="I96" s="502"/>
      <c r="J96" s="502"/>
      <c r="K96" s="502"/>
      <c r="L96" s="502"/>
      <c r="M96" s="502"/>
      <c r="N96" s="1282">
        <f>SUM(N88:O95)</f>
        <v>0</v>
      </c>
      <c r="O96" s="1179"/>
      <c r="P96" s="1070">
        <f>SUM(Q88:R95)</f>
        <v>0</v>
      </c>
      <c r="Q96" s="1071"/>
      <c r="R96" s="1072"/>
      <c r="S96" s="982"/>
      <c r="T96" s="502"/>
      <c r="U96" s="502"/>
      <c r="V96" s="502"/>
      <c r="W96" s="502"/>
      <c r="X96" s="504"/>
      <c r="Y96" s="505"/>
      <c r="Z96" s="1282">
        <f>SUM(Z88:AA95)</f>
        <v>0</v>
      </c>
      <c r="AA96" s="1180"/>
      <c r="AB96" s="1070">
        <f>SUM(AC88:AD95)</f>
        <v>0</v>
      </c>
      <c r="AC96" s="1071"/>
      <c r="AD96" s="1072"/>
      <c r="AE96" s="426"/>
      <c r="AF96" s="502"/>
      <c r="AG96" s="502"/>
      <c r="AH96" s="502"/>
      <c r="AI96" s="502"/>
      <c r="AJ96" s="504"/>
      <c r="AK96" s="505"/>
      <c r="AL96" s="1282">
        <f>SUM(AL88:AM95)</f>
        <v>0</v>
      </c>
      <c r="AM96" s="1180"/>
      <c r="AN96" s="1070">
        <f>SUM(AO88:AP95)</f>
        <v>0</v>
      </c>
      <c r="AO96" s="1071"/>
      <c r="AP96" s="1072"/>
      <c r="AQ96" s="426"/>
      <c r="AR96" s="502"/>
      <c r="AS96" s="502"/>
      <c r="AT96" s="502"/>
      <c r="AU96" s="502"/>
      <c r="AV96" s="504"/>
      <c r="AW96" s="505"/>
      <c r="AX96" s="1282">
        <f>SUM(AX88:AY95)</f>
        <v>0</v>
      </c>
      <c r="AY96" s="1180"/>
      <c r="AZ96" s="1070">
        <f>SUM(BA88:BB95)</f>
        <v>0</v>
      </c>
      <c r="BA96" s="1071"/>
      <c r="BB96" s="1072"/>
      <c r="BC96" s="426"/>
      <c r="BD96" s="502"/>
      <c r="BE96" s="502"/>
      <c r="BF96" s="502"/>
      <c r="BG96" s="502"/>
      <c r="BH96" s="504"/>
      <c r="BI96" s="505"/>
      <c r="BJ96" s="1282">
        <f>SUM(BJ88:BK95)</f>
        <v>0</v>
      </c>
      <c r="BK96" s="1180"/>
      <c r="BL96" s="1070">
        <f>SUM(BM88:BN95)</f>
        <v>0</v>
      </c>
      <c r="BM96" s="1071"/>
      <c r="BN96" s="1072"/>
      <c r="BO96" s="426"/>
      <c r="BP96" s="1322">
        <f>SUM(BP88:BR95)</f>
        <v>0</v>
      </c>
      <c r="BQ96" s="1179"/>
      <c r="BR96" s="1180"/>
      <c r="BS96" s="788"/>
    </row>
    <row r="97" spans="1:71" s="369" customFormat="1" ht="12.75" customHeight="1" x14ac:dyDescent="0.2">
      <c r="A97" s="788"/>
      <c r="B97" s="79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c r="AH97" s="304"/>
      <c r="AI97" s="304"/>
      <c r="AJ97" s="304"/>
      <c r="AK97" s="304"/>
      <c r="AL97" s="304"/>
      <c r="AM97" s="304"/>
      <c r="AN97" s="304"/>
      <c r="AO97" s="304"/>
      <c r="AP97" s="304"/>
      <c r="AQ97" s="304"/>
      <c r="AR97" s="304"/>
      <c r="AS97" s="304"/>
      <c r="AT97" s="304"/>
      <c r="AU97" s="304"/>
      <c r="AV97" s="304"/>
      <c r="AW97" s="304"/>
      <c r="AX97" s="304"/>
      <c r="AY97" s="304"/>
      <c r="AZ97" s="304"/>
      <c r="BA97" s="304"/>
      <c r="BB97" s="304"/>
      <c r="BC97" s="304"/>
      <c r="BD97" s="304"/>
      <c r="BE97" s="304"/>
      <c r="BF97" s="304"/>
      <c r="BG97" s="304"/>
      <c r="BH97" s="304"/>
      <c r="BI97" s="304"/>
      <c r="BJ97" s="304"/>
      <c r="BK97" s="304"/>
      <c r="BL97" s="304"/>
      <c r="BM97" s="304"/>
      <c r="BN97" s="304"/>
      <c r="BO97" s="304"/>
      <c r="BP97" s="304"/>
      <c r="BQ97" s="304"/>
      <c r="BR97" s="304"/>
      <c r="BS97" s="788"/>
    </row>
    <row r="98" spans="1:71" ht="12.75" customHeight="1" x14ac:dyDescent="0.2">
      <c r="A98" s="788"/>
      <c r="B98" s="393" t="s">
        <v>209</v>
      </c>
      <c r="C98" s="393"/>
      <c r="D98" s="393"/>
      <c r="E98" s="394"/>
      <c r="F98" s="394"/>
      <c r="G98" s="394"/>
      <c r="H98" s="394"/>
      <c r="I98" s="394"/>
      <c r="J98" s="394"/>
      <c r="K98" s="394"/>
      <c r="L98" s="394"/>
      <c r="M98" s="394"/>
      <c r="N98" s="394"/>
      <c r="O98" s="394"/>
      <c r="P98" s="1061" t="s">
        <v>131</v>
      </c>
      <c r="Q98" s="1062"/>
      <c r="R98" s="1063"/>
      <c r="S98" s="394"/>
      <c r="T98" s="394"/>
      <c r="U98" s="394"/>
      <c r="V98" s="394"/>
      <c r="W98" s="394"/>
      <c r="X98" s="394"/>
      <c r="Y98" s="394"/>
      <c r="Z98" s="394"/>
      <c r="AA98" s="394"/>
      <c r="AB98" s="1061" t="s">
        <v>133</v>
      </c>
      <c r="AC98" s="1062"/>
      <c r="AD98" s="1063"/>
      <c r="AE98" s="394"/>
      <c r="AF98" s="394"/>
      <c r="AG98" s="394"/>
      <c r="AH98" s="394"/>
      <c r="AI98" s="394"/>
      <c r="AJ98" s="394"/>
      <c r="AK98" s="394"/>
      <c r="AL98" s="394"/>
      <c r="AM98" s="394"/>
      <c r="AN98" s="1061" t="s">
        <v>135</v>
      </c>
      <c r="AO98" s="1062"/>
      <c r="AP98" s="1063"/>
      <c r="AQ98" s="394"/>
      <c r="AR98" s="394"/>
      <c r="AS98" s="394"/>
      <c r="AT98" s="394"/>
      <c r="AU98" s="394"/>
      <c r="AV98" s="394"/>
      <c r="AW98" s="394"/>
      <c r="AX98" s="394"/>
      <c r="AY98" s="394"/>
      <c r="AZ98" s="1061" t="s">
        <v>137</v>
      </c>
      <c r="BA98" s="1062"/>
      <c r="BB98" s="1063"/>
      <c r="BC98" s="394"/>
      <c r="BD98" s="394"/>
      <c r="BE98" s="394"/>
      <c r="BF98" s="394"/>
      <c r="BG98" s="394"/>
      <c r="BH98" s="394"/>
      <c r="BI98" s="394"/>
      <c r="BJ98" s="394"/>
      <c r="BK98" s="394"/>
      <c r="BL98" s="1061" t="s">
        <v>139</v>
      </c>
      <c r="BM98" s="1062"/>
      <c r="BN98" s="1063"/>
      <c r="BO98" s="394"/>
      <c r="BP98" s="394"/>
      <c r="BQ98" s="394"/>
      <c r="BR98" s="454"/>
      <c r="BS98" s="788"/>
    </row>
    <row r="99" spans="1:71" ht="12.75" customHeight="1" outlineLevel="1" x14ac:dyDescent="0.2">
      <c r="A99" s="788"/>
      <c r="B99" s="1046" t="s">
        <v>210</v>
      </c>
      <c r="C99" s="1048" t="s">
        <v>183</v>
      </c>
      <c r="D99" s="456" t="s">
        <v>210</v>
      </c>
      <c r="E99" s="457"/>
      <c r="F99" s="458"/>
      <c r="G99" s="458"/>
      <c r="H99" s="458"/>
      <c r="I99" s="459"/>
      <c r="J99" s="459"/>
      <c r="K99" s="460"/>
      <c r="L99" s="1137">
        <f>MIN(N99,25000)</f>
        <v>0</v>
      </c>
      <c r="M99" s="1138"/>
      <c r="N99" s="1323">
        <v>0</v>
      </c>
      <c r="O99" s="1324"/>
      <c r="P99" s="1088">
        <f>'Cost Share'!P99</f>
        <v>0</v>
      </c>
      <c r="Q99" s="1089"/>
      <c r="R99" s="1090"/>
      <c r="S99" s="461"/>
      <c r="T99" s="410"/>
      <c r="U99" s="411"/>
      <c r="V99" s="411"/>
      <c r="W99" s="411"/>
      <c r="X99" s="1121">
        <f>IF(N99+Z99&gt;=25000,MAX(25000-(N99),0), Z99)</f>
        <v>0</v>
      </c>
      <c r="Y99" s="1122"/>
      <c r="Z99" s="1283">
        <v>0</v>
      </c>
      <c r="AA99" s="1284"/>
      <c r="AB99" s="1064">
        <f>'Cost Share'!Y99</f>
        <v>0</v>
      </c>
      <c r="AC99" s="1065"/>
      <c r="AD99" s="1066"/>
      <c r="AE99" s="461"/>
      <c r="AF99" s="410"/>
      <c r="AG99" s="411"/>
      <c r="AH99" s="411"/>
      <c r="AI99" s="411"/>
      <c r="AJ99" s="1121">
        <f>IF(Z99+AL99+N99&gt;=25000,MAX(25000-(Z99+N99),0), AL99)</f>
        <v>0</v>
      </c>
      <c r="AK99" s="1122"/>
      <c r="AL99" s="1283">
        <v>0</v>
      </c>
      <c r="AM99" s="1284"/>
      <c r="AN99" s="1064">
        <f>'Cost Share'!AH99</f>
        <v>0</v>
      </c>
      <c r="AO99" s="1065"/>
      <c r="AP99" s="1066"/>
      <c r="AQ99" s="690"/>
      <c r="AR99" s="691"/>
      <c r="AS99" s="691"/>
      <c r="AT99" s="691"/>
      <c r="AU99" s="691"/>
      <c r="AV99" s="1121">
        <f>IF(AL99+AX99+Z99+N99&gt;=25000,MAX(25000-(AL99+Z99+N99),0), AX99)</f>
        <v>0</v>
      </c>
      <c r="AW99" s="1122"/>
      <c r="AX99" s="1283">
        <v>0</v>
      </c>
      <c r="AY99" s="1284"/>
      <c r="AZ99" s="1064">
        <f>'Cost Share'!AR99</f>
        <v>0</v>
      </c>
      <c r="BA99" s="1065"/>
      <c r="BB99" s="1066"/>
      <c r="BC99" s="690"/>
      <c r="BD99" s="691"/>
      <c r="BE99" s="691"/>
      <c r="BF99" s="691"/>
      <c r="BG99" s="691"/>
      <c r="BH99" s="1294">
        <f>IF(AX99+BJ99+AL99+Z99+N99&gt;=25000,MAX(25000-(AX99+AL99+Z99+N99),0), BJ99)</f>
        <v>0</v>
      </c>
      <c r="BI99" s="1295"/>
      <c r="BJ99" s="1298">
        <v>0</v>
      </c>
      <c r="BK99" s="1299"/>
      <c r="BL99" s="1064">
        <f>'Cost Share'!BA99</f>
        <v>0</v>
      </c>
      <c r="BM99" s="1065"/>
      <c r="BN99" s="1066"/>
      <c r="BO99" s="690"/>
      <c r="BP99" s="1319">
        <f>N99+Z99+AL99</f>
        <v>0</v>
      </c>
      <c r="BQ99" s="1320"/>
      <c r="BR99" s="1321"/>
      <c r="BS99" s="788"/>
    </row>
    <row r="100" spans="1:71" ht="12.75" customHeight="1" outlineLevel="1" x14ac:dyDescent="0.2">
      <c r="A100" s="788"/>
      <c r="B100" s="1047" t="s">
        <v>210</v>
      </c>
      <c r="C100" s="1048" t="s">
        <v>184</v>
      </c>
      <c r="D100" s="456" t="s">
        <v>210</v>
      </c>
      <c r="E100" s="462"/>
      <c r="F100" s="410"/>
      <c r="G100" s="410"/>
      <c r="H100" s="410"/>
      <c r="I100" s="411"/>
      <c r="J100" s="411"/>
      <c r="K100" s="412"/>
      <c r="L100" s="1137">
        <f t="shared" ref="L100:L110" si="159">MIN(N100,25000)</f>
        <v>0</v>
      </c>
      <c r="M100" s="1138"/>
      <c r="N100" s="1186">
        <v>0</v>
      </c>
      <c r="O100" s="1187"/>
      <c r="P100" s="1091">
        <f>'Cost Share'!P100</f>
        <v>0</v>
      </c>
      <c r="Q100" s="1092"/>
      <c r="R100" s="1093"/>
      <c r="S100" s="362"/>
      <c r="T100" s="410"/>
      <c r="U100" s="411"/>
      <c r="V100" s="411"/>
      <c r="W100" s="411"/>
      <c r="X100" s="1121">
        <f t="shared" ref="X100:X110" si="160">IF(N100+Z100&gt;=25000,MAX(25000-(N100),0), Z100)</f>
        <v>0</v>
      </c>
      <c r="Y100" s="1122"/>
      <c r="Z100" s="1139">
        <v>0</v>
      </c>
      <c r="AA100" s="1140"/>
      <c r="AB100" s="1049">
        <f>'Cost Share'!Y100</f>
        <v>0</v>
      </c>
      <c r="AC100" s="1050"/>
      <c r="AD100" s="1051"/>
      <c r="AE100" s="362"/>
      <c r="AF100" s="410"/>
      <c r="AG100" s="411"/>
      <c r="AH100" s="411"/>
      <c r="AI100" s="411"/>
      <c r="AJ100" s="1121">
        <f t="shared" ref="AJ100:AJ110" si="161">IF(Z100+AL100+N100&gt;=25000,MAX(25000-(Z100+N100),0), AL100)</f>
        <v>0</v>
      </c>
      <c r="AK100" s="1122"/>
      <c r="AL100" s="1139">
        <v>0</v>
      </c>
      <c r="AM100" s="1140"/>
      <c r="AN100" s="1049">
        <f>'Cost Share'!AH100</f>
        <v>0</v>
      </c>
      <c r="AO100" s="1050"/>
      <c r="AP100" s="1051"/>
      <c r="AQ100" s="692"/>
      <c r="AR100" s="691"/>
      <c r="AS100" s="691"/>
      <c r="AT100" s="691"/>
      <c r="AU100" s="691"/>
      <c r="AV100" s="1121">
        <f t="shared" ref="AV100:AV110" si="162">IF(AL100+AX100+Z100+N100&gt;=25000,MAX(25000-(AL100+Z100+N100),0), AX100)</f>
        <v>0</v>
      </c>
      <c r="AW100" s="1122"/>
      <c r="AX100" s="1139">
        <v>0</v>
      </c>
      <c r="AY100" s="1140"/>
      <c r="AZ100" s="1049">
        <f>'Cost Share'!AR100</f>
        <v>0</v>
      </c>
      <c r="BA100" s="1050"/>
      <c r="BB100" s="1051"/>
      <c r="BC100" s="692"/>
      <c r="BD100" s="691"/>
      <c r="BE100" s="691"/>
      <c r="BF100" s="691"/>
      <c r="BG100" s="691"/>
      <c r="BH100" s="1294">
        <f t="shared" ref="BH100:BH110" si="163">IF(AX100+BJ100+AL100+Z100+N100&gt;=25000,MAX(25000-(AX100+AL100+Z100+N100),0), BJ100)</f>
        <v>0</v>
      </c>
      <c r="BI100" s="1295"/>
      <c r="BJ100" s="1139">
        <v>0</v>
      </c>
      <c r="BK100" s="1300"/>
      <c r="BL100" s="1049">
        <f>'Cost Share'!BA100</f>
        <v>0</v>
      </c>
      <c r="BM100" s="1050"/>
      <c r="BN100" s="1051"/>
      <c r="BO100" s="692"/>
      <c r="BP100" s="1275">
        <f t="shared" ref="BP100:BP110" si="164">N100+Z100+AL100+AX100+BJ100</f>
        <v>0</v>
      </c>
      <c r="BQ100" s="1276"/>
      <c r="BR100" s="1277"/>
      <c r="BS100" s="788"/>
    </row>
    <row r="101" spans="1:71" ht="12.75" customHeight="1" outlineLevel="1" x14ac:dyDescent="0.2">
      <c r="A101" s="788"/>
      <c r="B101" s="1047" t="s">
        <v>210</v>
      </c>
      <c r="C101" s="1048" t="s">
        <v>185</v>
      </c>
      <c r="D101" s="456" t="s">
        <v>210</v>
      </c>
      <c r="E101" s="462"/>
      <c r="F101" s="410"/>
      <c r="G101" s="410"/>
      <c r="H101" s="410"/>
      <c r="I101" s="411"/>
      <c r="J101" s="411"/>
      <c r="K101" s="412"/>
      <c r="L101" s="1137">
        <f t="shared" si="159"/>
        <v>0</v>
      </c>
      <c r="M101" s="1138"/>
      <c r="N101" s="1325">
        <v>0</v>
      </c>
      <c r="O101" s="1326"/>
      <c r="P101" s="1091">
        <f>'Cost Share'!P101</f>
        <v>0</v>
      </c>
      <c r="Q101" s="1092"/>
      <c r="R101" s="1093"/>
      <c r="S101" s="362"/>
      <c r="T101" s="410"/>
      <c r="U101" s="411"/>
      <c r="V101" s="411"/>
      <c r="W101" s="411"/>
      <c r="X101" s="1121">
        <f t="shared" si="160"/>
        <v>0</v>
      </c>
      <c r="Y101" s="1122"/>
      <c r="Z101" s="1155">
        <v>0</v>
      </c>
      <c r="AA101" s="1156"/>
      <c r="AB101" s="1049">
        <f>'Cost Share'!Y101</f>
        <v>0</v>
      </c>
      <c r="AC101" s="1050"/>
      <c r="AD101" s="1051"/>
      <c r="AE101" s="362"/>
      <c r="AF101" s="410"/>
      <c r="AG101" s="411"/>
      <c r="AH101" s="411"/>
      <c r="AI101" s="411"/>
      <c r="AJ101" s="1121">
        <f t="shared" si="161"/>
        <v>0</v>
      </c>
      <c r="AK101" s="1122"/>
      <c r="AL101" s="1155">
        <v>0</v>
      </c>
      <c r="AM101" s="1156"/>
      <c r="AN101" s="1049">
        <f>'Cost Share'!AH101</f>
        <v>0</v>
      </c>
      <c r="AO101" s="1050"/>
      <c r="AP101" s="1051"/>
      <c r="AQ101" s="692"/>
      <c r="AR101" s="691"/>
      <c r="AS101" s="691"/>
      <c r="AT101" s="691"/>
      <c r="AU101" s="691"/>
      <c r="AV101" s="1121">
        <f t="shared" si="162"/>
        <v>0</v>
      </c>
      <c r="AW101" s="1122"/>
      <c r="AX101" s="1155">
        <v>0</v>
      </c>
      <c r="AY101" s="1156"/>
      <c r="AZ101" s="1049">
        <f>'Cost Share'!AR101</f>
        <v>0</v>
      </c>
      <c r="BA101" s="1050"/>
      <c r="BB101" s="1051"/>
      <c r="BC101" s="692"/>
      <c r="BD101" s="691"/>
      <c r="BE101" s="691"/>
      <c r="BF101" s="691"/>
      <c r="BG101" s="691"/>
      <c r="BH101" s="1294">
        <f t="shared" si="163"/>
        <v>0</v>
      </c>
      <c r="BI101" s="1295"/>
      <c r="BJ101" s="1155">
        <v>0</v>
      </c>
      <c r="BK101" s="1427"/>
      <c r="BL101" s="1049">
        <f>'Cost Share'!BA101</f>
        <v>0</v>
      </c>
      <c r="BM101" s="1050"/>
      <c r="BN101" s="1051"/>
      <c r="BO101" s="692"/>
      <c r="BP101" s="1275">
        <f t="shared" si="164"/>
        <v>0</v>
      </c>
      <c r="BQ101" s="1276"/>
      <c r="BR101" s="1277"/>
      <c r="BS101" s="788"/>
    </row>
    <row r="102" spans="1:71" ht="12.75" customHeight="1" outlineLevel="1" x14ac:dyDescent="0.2">
      <c r="A102" s="788"/>
      <c r="B102" s="1047" t="s">
        <v>210</v>
      </c>
      <c r="C102" s="1048" t="s">
        <v>186</v>
      </c>
      <c r="D102" s="456" t="s">
        <v>210</v>
      </c>
      <c r="E102" s="462"/>
      <c r="F102" s="410"/>
      <c r="G102" s="410"/>
      <c r="H102" s="410"/>
      <c r="I102" s="411"/>
      <c r="J102" s="411"/>
      <c r="K102" s="412"/>
      <c r="L102" s="1137">
        <f t="shared" si="159"/>
        <v>0</v>
      </c>
      <c r="M102" s="1138"/>
      <c r="N102" s="1186">
        <v>0</v>
      </c>
      <c r="O102" s="1187"/>
      <c r="P102" s="1091">
        <f>'Cost Share'!P102</f>
        <v>0</v>
      </c>
      <c r="Q102" s="1092"/>
      <c r="R102" s="1093"/>
      <c r="S102" s="362"/>
      <c r="T102" s="410"/>
      <c r="U102" s="411"/>
      <c r="V102" s="411"/>
      <c r="W102" s="411"/>
      <c r="X102" s="1121">
        <f t="shared" si="160"/>
        <v>0</v>
      </c>
      <c r="Y102" s="1122"/>
      <c r="Z102" s="1139">
        <v>0</v>
      </c>
      <c r="AA102" s="1140"/>
      <c r="AB102" s="1049">
        <f>'Cost Share'!Y102</f>
        <v>0</v>
      </c>
      <c r="AC102" s="1050"/>
      <c r="AD102" s="1051"/>
      <c r="AE102" s="362"/>
      <c r="AF102" s="410"/>
      <c r="AG102" s="411"/>
      <c r="AH102" s="411"/>
      <c r="AI102" s="411"/>
      <c r="AJ102" s="1121">
        <f t="shared" si="161"/>
        <v>0</v>
      </c>
      <c r="AK102" s="1122"/>
      <c r="AL102" s="1139">
        <v>0</v>
      </c>
      <c r="AM102" s="1140"/>
      <c r="AN102" s="1049">
        <f>'Cost Share'!AH102</f>
        <v>0</v>
      </c>
      <c r="AO102" s="1050"/>
      <c r="AP102" s="1051"/>
      <c r="AQ102" s="692"/>
      <c r="AR102" s="691"/>
      <c r="AS102" s="691"/>
      <c r="AT102" s="691"/>
      <c r="AU102" s="691"/>
      <c r="AV102" s="1121">
        <f t="shared" si="162"/>
        <v>0</v>
      </c>
      <c r="AW102" s="1122"/>
      <c r="AX102" s="1139">
        <v>0</v>
      </c>
      <c r="AY102" s="1140"/>
      <c r="AZ102" s="1049">
        <f>'Cost Share'!AR102</f>
        <v>0</v>
      </c>
      <c r="BA102" s="1050"/>
      <c r="BB102" s="1051"/>
      <c r="BC102" s="692"/>
      <c r="BD102" s="691"/>
      <c r="BE102" s="691"/>
      <c r="BF102" s="691"/>
      <c r="BG102" s="691"/>
      <c r="BH102" s="1294">
        <f t="shared" si="163"/>
        <v>0</v>
      </c>
      <c r="BI102" s="1295"/>
      <c r="BJ102" s="1139">
        <v>0</v>
      </c>
      <c r="BK102" s="1300"/>
      <c r="BL102" s="1049">
        <f>'Cost Share'!BA102</f>
        <v>0</v>
      </c>
      <c r="BM102" s="1050"/>
      <c r="BN102" s="1051"/>
      <c r="BO102" s="692"/>
      <c r="BP102" s="1275">
        <f t="shared" si="164"/>
        <v>0</v>
      </c>
      <c r="BQ102" s="1276"/>
      <c r="BR102" s="1277"/>
      <c r="BS102" s="788"/>
    </row>
    <row r="103" spans="1:71" ht="12.75" customHeight="1" outlineLevel="1" x14ac:dyDescent="0.2">
      <c r="A103" s="788"/>
      <c r="B103" s="1047" t="s">
        <v>210</v>
      </c>
      <c r="C103" s="1048" t="s">
        <v>187</v>
      </c>
      <c r="D103" s="456" t="s">
        <v>210</v>
      </c>
      <c r="E103" s="462"/>
      <c r="F103" s="410"/>
      <c r="G103" s="410"/>
      <c r="H103" s="410"/>
      <c r="I103" s="411"/>
      <c r="J103" s="411"/>
      <c r="K103" s="412"/>
      <c r="L103" s="1137">
        <f t="shared" si="159"/>
        <v>0</v>
      </c>
      <c r="M103" s="1138"/>
      <c r="N103" s="1186">
        <v>0</v>
      </c>
      <c r="O103" s="1187"/>
      <c r="P103" s="1091">
        <f>'Cost Share'!P103</f>
        <v>0</v>
      </c>
      <c r="Q103" s="1092"/>
      <c r="R103" s="1093"/>
      <c r="S103" s="362"/>
      <c r="T103" s="410"/>
      <c r="U103" s="411"/>
      <c r="V103" s="411"/>
      <c r="W103" s="411"/>
      <c r="X103" s="1121">
        <f t="shared" si="160"/>
        <v>0</v>
      </c>
      <c r="Y103" s="1122"/>
      <c r="Z103" s="1139">
        <v>0</v>
      </c>
      <c r="AA103" s="1140"/>
      <c r="AB103" s="1049">
        <f>'Cost Share'!Y103</f>
        <v>0</v>
      </c>
      <c r="AC103" s="1050"/>
      <c r="AD103" s="1051"/>
      <c r="AE103" s="362"/>
      <c r="AF103" s="410"/>
      <c r="AG103" s="411"/>
      <c r="AH103" s="411"/>
      <c r="AI103" s="411"/>
      <c r="AJ103" s="1121">
        <f t="shared" si="161"/>
        <v>0</v>
      </c>
      <c r="AK103" s="1122"/>
      <c r="AL103" s="1139">
        <v>0</v>
      </c>
      <c r="AM103" s="1140"/>
      <c r="AN103" s="1049">
        <f>'Cost Share'!AH103</f>
        <v>0</v>
      </c>
      <c r="AO103" s="1050"/>
      <c r="AP103" s="1051"/>
      <c r="AQ103" s="692"/>
      <c r="AR103" s="691"/>
      <c r="AS103" s="691"/>
      <c r="AT103" s="691"/>
      <c r="AU103" s="691"/>
      <c r="AV103" s="1121">
        <f t="shared" si="162"/>
        <v>0</v>
      </c>
      <c r="AW103" s="1122"/>
      <c r="AX103" s="1139">
        <v>0</v>
      </c>
      <c r="AY103" s="1140"/>
      <c r="AZ103" s="1049">
        <f>'Cost Share'!AR103</f>
        <v>0</v>
      </c>
      <c r="BA103" s="1050"/>
      <c r="BB103" s="1051"/>
      <c r="BC103" s="692"/>
      <c r="BD103" s="691"/>
      <c r="BE103" s="691"/>
      <c r="BF103" s="691"/>
      <c r="BG103" s="691"/>
      <c r="BH103" s="1294">
        <f t="shared" si="163"/>
        <v>0</v>
      </c>
      <c r="BI103" s="1295"/>
      <c r="BJ103" s="1139">
        <v>0</v>
      </c>
      <c r="BK103" s="1300"/>
      <c r="BL103" s="1049">
        <f>'Cost Share'!BA103</f>
        <v>0</v>
      </c>
      <c r="BM103" s="1050"/>
      <c r="BN103" s="1051"/>
      <c r="BO103" s="692"/>
      <c r="BP103" s="1275">
        <f t="shared" si="164"/>
        <v>0</v>
      </c>
      <c r="BQ103" s="1276"/>
      <c r="BR103" s="1277"/>
      <c r="BS103" s="788"/>
    </row>
    <row r="104" spans="1:71" ht="12.75" customHeight="1" outlineLevel="1" x14ac:dyDescent="0.2">
      <c r="A104" s="788"/>
      <c r="B104" s="1047" t="s">
        <v>210</v>
      </c>
      <c r="C104" s="1048" t="s">
        <v>211</v>
      </c>
      <c r="D104" s="456" t="s">
        <v>210</v>
      </c>
      <c r="E104" s="462"/>
      <c r="F104" s="410"/>
      <c r="G104" s="410"/>
      <c r="H104" s="410"/>
      <c r="I104" s="411"/>
      <c r="J104" s="411"/>
      <c r="K104" s="412"/>
      <c r="L104" s="1137">
        <f t="shared" si="159"/>
        <v>0</v>
      </c>
      <c r="M104" s="1138"/>
      <c r="N104" s="1186">
        <v>0</v>
      </c>
      <c r="O104" s="1187"/>
      <c r="P104" s="1091">
        <f>'Cost Share'!P104</f>
        <v>0</v>
      </c>
      <c r="Q104" s="1092"/>
      <c r="R104" s="1093"/>
      <c r="S104" s="362"/>
      <c r="T104" s="410"/>
      <c r="U104" s="411"/>
      <c r="V104" s="411"/>
      <c r="W104" s="411"/>
      <c r="X104" s="1121">
        <f t="shared" si="160"/>
        <v>0</v>
      </c>
      <c r="Y104" s="1122"/>
      <c r="Z104" s="1139">
        <v>0</v>
      </c>
      <c r="AA104" s="1140"/>
      <c r="AB104" s="1049">
        <f>'Cost Share'!Y104</f>
        <v>0</v>
      </c>
      <c r="AC104" s="1050"/>
      <c r="AD104" s="1051"/>
      <c r="AE104" s="362"/>
      <c r="AF104" s="410"/>
      <c r="AG104" s="411"/>
      <c r="AH104" s="411"/>
      <c r="AI104" s="411"/>
      <c r="AJ104" s="1121">
        <f t="shared" si="161"/>
        <v>0</v>
      </c>
      <c r="AK104" s="1122"/>
      <c r="AL104" s="1139">
        <v>0</v>
      </c>
      <c r="AM104" s="1140"/>
      <c r="AN104" s="1049">
        <f>'Cost Share'!AH104</f>
        <v>0</v>
      </c>
      <c r="AO104" s="1050"/>
      <c r="AP104" s="1051"/>
      <c r="AQ104" s="692"/>
      <c r="AR104" s="691"/>
      <c r="AS104" s="691"/>
      <c r="AT104" s="691"/>
      <c r="AU104" s="691"/>
      <c r="AV104" s="1121">
        <f t="shared" si="162"/>
        <v>0</v>
      </c>
      <c r="AW104" s="1122"/>
      <c r="AX104" s="1139">
        <v>0</v>
      </c>
      <c r="AY104" s="1140"/>
      <c r="AZ104" s="1049">
        <f>'Cost Share'!AR104</f>
        <v>0</v>
      </c>
      <c r="BA104" s="1050"/>
      <c r="BB104" s="1051"/>
      <c r="BC104" s="692"/>
      <c r="BD104" s="691"/>
      <c r="BE104" s="691"/>
      <c r="BF104" s="691"/>
      <c r="BG104" s="691"/>
      <c r="BH104" s="1294">
        <f t="shared" si="163"/>
        <v>0</v>
      </c>
      <c r="BI104" s="1295"/>
      <c r="BJ104" s="1139">
        <v>0</v>
      </c>
      <c r="BK104" s="1300"/>
      <c r="BL104" s="1049">
        <f>'Cost Share'!BA104</f>
        <v>0</v>
      </c>
      <c r="BM104" s="1050"/>
      <c r="BN104" s="1051"/>
      <c r="BO104" s="692"/>
      <c r="BP104" s="1275">
        <f t="shared" si="164"/>
        <v>0</v>
      </c>
      <c r="BQ104" s="1276"/>
      <c r="BR104" s="1277"/>
      <c r="BS104" s="788"/>
    </row>
    <row r="105" spans="1:71" ht="12.75" customHeight="1" outlineLevel="1" x14ac:dyDescent="0.2">
      <c r="A105" s="788"/>
      <c r="B105" s="1047" t="s">
        <v>210</v>
      </c>
      <c r="C105" s="1048" t="s">
        <v>212</v>
      </c>
      <c r="D105" s="456" t="s">
        <v>210</v>
      </c>
      <c r="E105" s="462"/>
      <c r="F105" s="410"/>
      <c r="G105" s="410"/>
      <c r="H105" s="410"/>
      <c r="I105" s="411"/>
      <c r="J105" s="411"/>
      <c r="K105" s="412"/>
      <c r="L105" s="1137">
        <f t="shared" si="159"/>
        <v>0</v>
      </c>
      <c r="M105" s="1138"/>
      <c r="N105" s="1186">
        <v>0</v>
      </c>
      <c r="O105" s="1187"/>
      <c r="P105" s="1091">
        <f>'Cost Share'!P105</f>
        <v>0</v>
      </c>
      <c r="Q105" s="1092"/>
      <c r="R105" s="1093"/>
      <c r="S105" s="362"/>
      <c r="T105" s="410"/>
      <c r="U105" s="411"/>
      <c r="V105" s="411"/>
      <c r="W105" s="411"/>
      <c r="X105" s="1121">
        <f t="shared" si="160"/>
        <v>0</v>
      </c>
      <c r="Y105" s="1122"/>
      <c r="Z105" s="1139">
        <v>0</v>
      </c>
      <c r="AA105" s="1140"/>
      <c r="AB105" s="1049">
        <f>'Cost Share'!Y105</f>
        <v>0</v>
      </c>
      <c r="AC105" s="1050"/>
      <c r="AD105" s="1051"/>
      <c r="AE105" s="362"/>
      <c r="AF105" s="410"/>
      <c r="AG105" s="411"/>
      <c r="AH105" s="411"/>
      <c r="AI105" s="411"/>
      <c r="AJ105" s="1121">
        <f t="shared" si="161"/>
        <v>0</v>
      </c>
      <c r="AK105" s="1122"/>
      <c r="AL105" s="1139">
        <v>0</v>
      </c>
      <c r="AM105" s="1140"/>
      <c r="AN105" s="1049">
        <f>'Cost Share'!AH105</f>
        <v>0</v>
      </c>
      <c r="AO105" s="1050"/>
      <c r="AP105" s="1051"/>
      <c r="AQ105" s="692"/>
      <c r="AR105" s="691"/>
      <c r="AS105" s="691"/>
      <c r="AT105" s="691"/>
      <c r="AU105" s="691"/>
      <c r="AV105" s="1121">
        <f t="shared" si="162"/>
        <v>0</v>
      </c>
      <c r="AW105" s="1122"/>
      <c r="AX105" s="1139">
        <v>0</v>
      </c>
      <c r="AY105" s="1140"/>
      <c r="AZ105" s="1049">
        <f>'Cost Share'!AR105</f>
        <v>0</v>
      </c>
      <c r="BA105" s="1050"/>
      <c r="BB105" s="1051"/>
      <c r="BC105" s="692"/>
      <c r="BD105" s="691"/>
      <c r="BE105" s="691"/>
      <c r="BF105" s="691"/>
      <c r="BG105" s="691"/>
      <c r="BH105" s="1294">
        <f t="shared" si="163"/>
        <v>0</v>
      </c>
      <c r="BI105" s="1295"/>
      <c r="BJ105" s="1139">
        <v>0</v>
      </c>
      <c r="BK105" s="1300"/>
      <c r="BL105" s="1049">
        <f>'Cost Share'!BA105</f>
        <v>0</v>
      </c>
      <c r="BM105" s="1050"/>
      <c r="BN105" s="1051"/>
      <c r="BO105" s="692"/>
      <c r="BP105" s="1275">
        <f t="shared" si="164"/>
        <v>0</v>
      </c>
      <c r="BQ105" s="1276"/>
      <c r="BR105" s="1277"/>
      <c r="BS105" s="788"/>
    </row>
    <row r="106" spans="1:71" ht="12.75" customHeight="1" outlineLevel="1" x14ac:dyDescent="0.2">
      <c r="A106" s="788"/>
      <c r="B106" s="1047" t="s">
        <v>210</v>
      </c>
      <c r="C106" s="1048" t="s">
        <v>213</v>
      </c>
      <c r="D106" s="456" t="s">
        <v>210</v>
      </c>
      <c r="E106" s="462"/>
      <c r="F106" s="410"/>
      <c r="G106" s="410"/>
      <c r="H106" s="410"/>
      <c r="I106" s="411"/>
      <c r="J106" s="411"/>
      <c r="K106" s="412"/>
      <c r="L106" s="1137">
        <f t="shared" si="159"/>
        <v>0</v>
      </c>
      <c r="M106" s="1138"/>
      <c r="N106" s="1186">
        <v>0</v>
      </c>
      <c r="O106" s="1187"/>
      <c r="P106" s="1091">
        <f>'Cost Share'!P106</f>
        <v>0</v>
      </c>
      <c r="Q106" s="1092"/>
      <c r="R106" s="1093"/>
      <c r="S106" s="362"/>
      <c r="T106" s="410"/>
      <c r="U106" s="411"/>
      <c r="V106" s="411"/>
      <c r="W106" s="411"/>
      <c r="X106" s="1121">
        <f t="shared" si="160"/>
        <v>0</v>
      </c>
      <c r="Y106" s="1122"/>
      <c r="Z106" s="1139">
        <v>0</v>
      </c>
      <c r="AA106" s="1140"/>
      <c r="AB106" s="1049">
        <f>'Cost Share'!Y106</f>
        <v>0</v>
      </c>
      <c r="AC106" s="1050"/>
      <c r="AD106" s="1051"/>
      <c r="AE106" s="362"/>
      <c r="AF106" s="410"/>
      <c r="AG106" s="411"/>
      <c r="AH106" s="411"/>
      <c r="AI106" s="411"/>
      <c r="AJ106" s="1121">
        <f t="shared" si="161"/>
        <v>0</v>
      </c>
      <c r="AK106" s="1122"/>
      <c r="AL106" s="1139">
        <v>0</v>
      </c>
      <c r="AM106" s="1140"/>
      <c r="AN106" s="1049">
        <f>'Cost Share'!AH106</f>
        <v>0</v>
      </c>
      <c r="AO106" s="1050"/>
      <c r="AP106" s="1051"/>
      <c r="AQ106" s="692"/>
      <c r="AR106" s="691"/>
      <c r="AS106" s="691"/>
      <c r="AT106" s="691"/>
      <c r="AU106" s="691"/>
      <c r="AV106" s="1121">
        <f t="shared" si="162"/>
        <v>0</v>
      </c>
      <c r="AW106" s="1122"/>
      <c r="AX106" s="1139">
        <v>0</v>
      </c>
      <c r="AY106" s="1140"/>
      <c r="AZ106" s="1049">
        <f>'Cost Share'!AR106</f>
        <v>0</v>
      </c>
      <c r="BA106" s="1050"/>
      <c r="BB106" s="1051"/>
      <c r="BC106" s="692"/>
      <c r="BD106" s="691"/>
      <c r="BE106" s="691"/>
      <c r="BF106" s="691"/>
      <c r="BG106" s="691"/>
      <c r="BH106" s="1294">
        <f t="shared" si="163"/>
        <v>0</v>
      </c>
      <c r="BI106" s="1295"/>
      <c r="BJ106" s="1139">
        <v>0</v>
      </c>
      <c r="BK106" s="1300"/>
      <c r="BL106" s="1049">
        <f>'Cost Share'!BA106</f>
        <v>0</v>
      </c>
      <c r="BM106" s="1050"/>
      <c r="BN106" s="1051"/>
      <c r="BO106" s="692"/>
      <c r="BP106" s="1275">
        <f t="shared" si="164"/>
        <v>0</v>
      </c>
      <c r="BQ106" s="1276"/>
      <c r="BR106" s="1277"/>
      <c r="BS106" s="788"/>
    </row>
    <row r="107" spans="1:71" ht="12.75" customHeight="1" outlineLevel="1" x14ac:dyDescent="0.2">
      <c r="A107" s="788"/>
      <c r="B107" s="1047" t="s">
        <v>210</v>
      </c>
      <c r="C107" s="1048" t="s">
        <v>214</v>
      </c>
      <c r="D107" s="456" t="s">
        <v>210</v>
      </c>
      <c r="E107" s="462"/>
      <c r="F107" s="410"/>
      <c r="G107" s="410"/>
      <c r="H107" s="410"/>
      <c r="I107" s="411"/>
      <c r="J107" s="411"/>
      <c r="K107" s="412"/>
      <c r="L107" s="1137">
        <f t="shared" si="159"/>
        <v>0</v>
      </c>
      <c r="M107" s="1138"/>
      <c r="N107" s="1186">
        <v>0</v>
      </c>
      <c r="O107" s="1187"/>
      <c r="P107" s="1091">
        <f>'Cost Share'!P107</f>
        <v>0</v>
      </c>
      <c r="Q107" s="1092"/>
      <c r="R107" s="1093"/>
      <c r="S107" s="362"/>
      <c r="T107" s="410"/>
      <c r="U107" s="411"/>
      <c r="V107" s="411"/>
      <c r="W107" s="411"/>
      <c r="X107" s="1121">
        <f t="shared" si="160"/>
        <v>0</v>
      </c>
      <c r="Y107" s="1122"/>
      <c r="Z107" s="1139">
        <v>0</v>
      </c>
      <c r="AA107" s="1140"/>
      <c r="AB107" s="1049">
        <f>'Cost Share'!Y107</f>
        <v>0</v>
      </c>
      <c r="AC107" s="1050"/>
      <c r="AD107" s="1051"/>
      <c r="AE107" s="362"/>
      <c r="AF107" s="410"/>
      <c r="AG107" s="411"/>
      <c r="AH107" s="411"/>
      <c r="AI107" s="411"/>
      <c r="AJ107" s="1121">
        <f t="shared" si="161"/>
        <v>0</v>
      </c>
      <c r="AK107" s="1122"/>
      <c r="AL107" s="1139">
        <v>0</v>
      </c>
      <c r="AM107" s="1140"/>
      <c r="AN107" s="1049">
        <f>'Cost Share'!AH107</f>
        <v>0</v>
      </c>
      <c r="AO107" s="1050"/>
      <c r="AP107" s="1051"/>
      <c r="AQ107" s="692"/>
      <c r="AR107" s="691"/>
      <c r="AS107" s="691"/>
      <c r="AT107" s="691"/>
      <c r="AU107" s="691"/>
      <c r="AV107" s="1121">
        <f t="shared" si="162"/>
        <v>0</v>
      </c>
      <c r="AW107" s="1122"/>
      <c r="AX107" s="1139">
        <v>0</v>
      </c>
      <c r="AY107" s="1140"/>
      <c r="AZ107" s="1049">
        <f>'Cost Share'!AR107</f>
        <v>0</v>
      </c>
      <c r="BA107" s="1050"/>
      <c r="BB107" s="1051"/>
      <c r="BC107" s="692"/>
      <c r="BD107" s="691"/>
      <c r="BE107" s="691"/>
      <c r="BF107" s="691"/>
      <c r="BG107" s="691"/>
      <c r="BH107" s="1294">
        <f t="shared" si="163"/>
        <v>0</v>
      </c>
      <c r="BI107" s="1295"/>
      <c r="BJ107" s="1139">
        <v>0</v>
      </c>
      <c r="BK107" s="1300"/>
      <c r="BL107" s="1049">
        <f>'Cost Share'!BA107</f>
        <v>0</v>
      </c>
      <c r="BM107" s="1050"/>
      <c r="BN107" s="1051"/>
      <c r="BO107" s="692"/>
      <c r="BP107" s="1275">
        <f t="shared" si="164"/>
        <v>0</v>
      </c>
      <c r="BQ107" s="1276"/>
      <c r="BR107" s="1277"/>
      <c r="BS107" s="788"/>
    </row>
    <row r="108" spans="1:71" ht="12.75" customHeight="1" outlineLevel="1" x14ac:dyDescent="0.2">
      <c r="A108" s="788"/>
      <c r="B108" s="1047" t="s">
        <v>210</v>
      </c>
      <c r="C108" s="1048" t="s">
        <v>215</v>
      </c>
      <c r="D108" s="456" t="s">
        <v>210</v>
      </c>
      <c r="E108" s="462"/>
      <c r="F108" s="410"/>
      <c r="G108" s="410"/>
      <c r="H108" s="410"/>
      <c r="I108" s="411"/>
      <c r="J108" s="411"/>
      <c r="K108" s="412"/>
      <c r="L108" s="1137">
        <f t="shared" si="159"/>
        <v>0</v>
      </c>
      <c r="M108" s="1138"/>
      <c r="N108" s="1186">
        <v>0</v>
      </c>
      <c r="O108" s="1187"/>
      <c r="P108" s="1091">
        <f>'Cost Share'!P108</f>
        <v>0</v>
      </c>
      <c r="Q108" s="1092"/>
      <c r="R108" s="1093"/>
      <c r="S108" s="362"/>
      <c r="T108" s="410"/>
      <c r="U108" s="411"/>
      <c r="V108" s="411"/>
      <c r="W108" s="411"/>
      <c r="X108" s="1121">
        <f t="shared" si="160"/>
        <v>0</v>
      </c>
      <c r="Y108" s="1122"/>
      <c r="Z108" s="1139">
        <v>0</v>
      </c>
      <c r="AA108" s="1140"/>
      <c r="AB108" s="1049">
        <f>'Cost Share'!Y108</f>
        <v>0</v>
      </c>
      <c r="AC108" s="1050"/>
      <c r="AD108" s="1051"/>
      <c r="AE108" s="362"/>
      <c r="AF108" s="410"/>
      <c r="AG108" s="411"/>
      <c r="AH108" s="411"/>
      <c r="AI108" s="411"/>
      <c r="AJ108" s="1121">
        <f t="shared" si="161"/>
        <v>0</v>
      </c>
      <c r="AK108" s="1122"/>
      <c r="AL108" s="1139">
        <v>0</v>
      </c>
      <c r="AM108" s="1140"/>
      <c r="AN108" s="1049">
        <f>'Cost Share'!AH108</f>
        <v>0</v>
      </c>
      <c r="AO108" s="1050"/>
      <c r="AP108" s="1051"/>
      <c r="AQ108" s="692"/>
      <c r="AR108" s="691"/>
      <c r="AS108" s="691"/>
      <c r="AT108" s="691"/>
      <c r="AU108" s="691"/>
      <c r="AV108" s="1121">
        <f t="shared" si="162"/>
        <v>0</v>
      </c>
      <c r="AW108" s="1122"/>
      <c r="AX108" s="1139">
        <v>0</v>
      </c>
      <c r="AY108" s="1140"/>
      <c r="AZ108" s="1049">
        <f>'Cost Share'!AR108</f>
        <v>0</v>
      </c>
      <c r="BA108" s="1050"/>
      <c r="BB108" s="1051"/>
      <c r="BC108" s="692"/>
      <c r="BD108" s="691"/>
      <c r="BE108" s="691"/>
      <c r="BF108" s="691"/>
      <c r="BG108" s="691"/>
      <c r="BH108" s="1294">
        <f t="shared" si="163"/>
        <v>0</v>
      </c>
      <c r="BI108" s="1295"/>
      <c r="BJ108" s="1139">
        <v>0</v>
      </c>
      <c r="BK108" s="1300"/>
      <c r="BL108" s="1049">
        <f>'Cost Share'!BA108</f>
        <v>0</v>
      </c>
      <c r="BM108" s="1050"/>
      <c r="BN108" s="1051"/>
      <c r="BO108" s="692"/>
      <c r="BP108" s="1275">
        <f t="shared" si="164"/>
        <v>0</v>
      </c>
      <c r="BQ108" s="1276"/>
      <c r="BR108" s="1277"/>
      <c r="BS108" s="788"/>
    </row>
    <row r="109" spans="1:71" ht="12.75" customHeight="1" outlineLevel="1" x14ac:dyDescent="0.2">
      <c r="A109" s="788"/>
      <c r="B109" s="1047" t="s">
        <v>210</v>
      </c>
      <c r="C109" s="1048" t="s">
        <v>216</v>
      </c>
      <c r="D109" s="456" t="s">
        <v>210</v>
      </c>
      <c r="E109" s="462"/>
      <c r="F109" s="410"/>
      <c r="G109" s="410"/>
      <c r="H109" s="410"/>
      <c r="I109" s="411"/>
      <c r="J109" s="411"/>
      <c r="K109" s="412"/>
      <c r="L109" s="1137">
        <f t="shared" si="159"/>
        <v>0</v>
      </c>
      <c r="M109" s="1138"/>
      <c r="N109" s="1186">
        <v>0</v>
      </c>
      <c r="O109" s="1187"/>
      <c r="P109" s="1091">
        <f>'Cost Share'!P109</f>
        <v>0</v>
      </c>
      <c r="Q109" s="1092"/>
      <c r="R109" s="1093"/>
      <c r="S109" s="362"/>
      <c r="T109" s="410"/>
      <c r="U109" s="411"/>
      <c r="V109" s="411"/>
      <c r="W109" s="411"/>
      <c r="X109" s="1121">
        <f t="shared" si="160"/>
        <v>0</v>
      </c>
      <c r="Y109" s="1122"/>
      <c r="Z109" s="1139">
        <v>0</v>
      </c>
      <c r="AA109" s="1140"/>
      <c r="AB109" s="1049">
        <f>'Cost Share'!Y109</f>
        <v>0</v>
      </c>
      <c r="AC109" s="1050"/>
      <c r="AD109" s="1051"/>
      <c r="AE109" s="362"/>
      <c r="AF109" s="410"/>
      <c r="AG109" s="411"/>
      <c r="AH109" s="411"/>
      <c r="AI109" s="411"/>
      <c r="AJ109" s="1121">
        <f t="shared" si="161"/>
        <v>0</v>
      </c>
      <c r="AK109" s="1122"/>
      <c r="AL109" s="1139">
        <v>0</v>
      </c>
      <c r="AM109" s="1140"/>
      <c r="AN109" s="1049">
        <f>'Cost Share'!AH109</f>
        <v>0</v>
      </c>
      <c r="AO109" s="1050"/>
      <c r="AP109" s="1051"/>
      <c r="AQ109" s="692"/>
      <c r="AR109" s="691"/>
      <c r="AS109" s="691"/>
      <c r="AT109" s="691"/>
      <c r="AU109" s="691"/>
      <c r="AV109" s="1121">
        <f t="shared" si="162"/>
        <v>0</v>
      </c>
      <c r="AW109" s="1122"/>
      <c r="AX109" s="1139">
        <v>0</v>
      </c>
      <c r="AY109" s="1140"/>
      <c r="AZ109" s="1049">
        <f>'Cost Share'!AR109</f>
        <v>0</v>
      </c>
      <c r="BA109" s="1050"/>
      <c r="BB109" s="1051"/>
      <c r="BC109" s="692"/>
      <c r="BD109" s="691"/>
      <c r="BE109" s="691"/>
      <c r="BF109" s="691"/>
      <c r="BG109" s="691"/>
      <c r="BH109" s="1294">
        <f t="shared" si="163"/>
        <v>0</v>
      </c>
      <c r="BI109" s="1295"/>
      <c r="BJ109" s="1139">
        <v>0</v>
      </c>
      <c r="BK109" s="1300"/>
      <c r="BL109" s="1049">
        <f>'Cost Share'!BA109</f>
        <v>0</v>
      </c>
      <c r="BM109" s="1050"/>
      <c r="BN109" s="1051"/>
      <c r="BO109" s="692"/>
      <c r="BP109" s="1275">
        <f t="shared" si="164"/>
        <v>0</v>
      </c>
      <c r="BQ109" s="1276"/>
      <c r="BR109" s="1277"/>
      <c r="BS109" s="788"/>
    </row>
    <row r="110" spans="1:71" ht="12.75" customHeight="1" outlineLevel="1" x14ac:dyDescent="0.2">
      <c r="A110" s="788"/>
      <c r="B110" s="1047" t="s">
        <v>210</v>
      </c>
      <c r="C110" s="1048" t="s">
        <v>217</v>
      </c>
      <c r="D110" s="464" t="s">
        <v>210</v>
      </c>
      <c r="E110" s="462"/>
      <c r="F110" s="410"/>
      <c r="G110" s="410"/>
      <c r="H110" s="410"/>
      <c r="I110" s="411"/>
      <c r="J110" s="411"/>
      <c r="K110" s="412"/>
      <c r="L110" s="1137">
        <f t="shared" si="159"/>
        <v>0</v>
      </c>
      <c r="M110" s="1138"/>
      <c r="N110" s="1267">
        <v>0</v>
      </c>
      <c r="O110" s="1268"/>
      <c r="P110" s="1094">
        <f>'Cost Share'!P110</f>
        <v>0</v>
      </c>
      <c r="Q110" s="1095"/>
      <c r="R110" s="1096"/>
      <c r="S110" s="362"/>
      <c r="T110" s="462"/>
      <c r="U110" s="411"/>
      <c r="V110" s="411"/>
      <c r="W110" s="411"/>
      <c r="X110" s="1121">
        <f t="shared" si="160"/>
        <v>0</v>
      </c>
      <c r="Y110" s="1122"/>
      <c r="Z110" s="1269">
        <v>0</v>
      </c>
      <c r="AA110" s="1270"/>
      <c r="AB110" s="1052">
        <f>'Cost Share'!Y110</f>
        <v>0</v>
      </c>
      <c r="AC110" s="1053"/>
      <c r="AD110" s="1054"/>
      <c r="AE110" s="362"/>
      <c r="AF110" s="462"/>
      <c r="AG110" s="411"/>
      <c r="AH110" s="411"/>
      <c r="AI110" s="411"/>
      <c r="AJ110" s="1271">
        <f t="shared" si="161"/>
        <v>0</v>
      </c>
      <c r="AK110" s="1272"/>
      <c r="AL110" s="1269">
        <v>0</v>
      </c>
      <c r="AM110" s="1270"/>
      <c r="AN110" s="1052">
        <f>'Cost Share'!AH110</f>
        <v>0</v>
      </c>
      <c r="AO110" s="1053"/>
      <c r="AP110" s="1054"/>
      <c r="AQ110" s="693"/>
      <c r="AR110" s="694"/>
      <c r="AS110" s="695"/>
      <c r="AT110" s="695"/>
      <c r="AU110" s="695"/>
      <c r="AV110" s="1121">
        <f t="shared" si="162"/>
        <v>0</v>
      </c>
      <c r="AW110" s="1122"/>
      <c r="AX110" s="1269">
        <v>0</v>
      </c>
      <c r="AY110" s="1270"/>
      <c r="AZ110" s="1052">
        <f>'Cost Share'!AR110</f>
        <v>0</v>
      </c>
      <c r="BA110" s="1053"/>
      <c r="BB110" s="1054"/>
      <c r="BC110" s="693"/>
      <c r="BD110" s="694"/>
      <c r="BE110" s="695"/>
      <c r="BF110" s="695"/>
      <c r="BG110" s="695"/>
      <c r="BH110" s="1285">
        <f t="shared" si="163"/>
        <v>0</v>
      </c>
      <c r="BI110" s="1286"/>
      <c r="BJ110" s="1289">
        <v>0</v>
      </c>
      <c r="BK110" s="1290"/>
      <c r="BL110" s="1052">
        <f>'Cost Share'!BA110</f>
        <v>0</v>
      </c>
      <c r="BM110" s="1053"/>
      <c r="BN110" s="1054"/>
      <c r="BO110" s="693"/>
      <c r="BP110" s="1291">
        <f t="shared" si="164"/>
        <v>0</v>
      </c>
      <c r="BQ110" s="1292"/>
      <c r="BR110" s="1293"/>
      <c r="BS110" s="788"/>
    </row>
    <row r="111" spans="1:71" ht="12.75" customHeight="1" outlineLevel="1" x14ac:dyDescent="0.2">
      <c r="A111" s="788"/>
      <c r="B111" s="509" t="s">
        <v>218</v>
      </c>
      <c r="C111" s="508"/>
      <c r="D111" s="509"/>
      <c r="E111" s="508"/>
      <c r="F111" s="510"/>
      <c r="G111" s="511"/>
      <c r="H111" s="511"/>
      <c r="I111" s="511"/>
      <c r="J111" s="511"/>
      <c r="K111" s="512"/>
      <c r="L111" s="1296">
        <f>SUM(L99:M110)</f>
        <v>0</v>
      </c>
      <c r="M111" s="1297"/>
      <c r="N111" s="1260">
        <f>SUM(N99:O110)</f>
        <v>0</v>
      </c>
      <c r="O111" s="1180"/>
      <c r="P111" s="1058">
        <f>SUM(Q99:R110)</f>
        <v>0</v>
      </c>
      <c r="Q111" s="1059"/>
      <c r="R111" s="1060"/>
      <c r="S111" s="983"/>
      <c r="T111" s="511"/>
      <c r="U111" s="511"/>
      <c r="V111" s="515"/>
      <c r="W111" s="515"/>
      <c r="X111" s="1287">
        <f>SUM(X99:Y110)</f>
        <v>0</v>
      </c>
      <c r="Y111" s="1288"/>
      <c r="Z111" s="1435">
        <f>SUM(Z99:AA110)</f>
        <v>0</v>
      </c>
      <c r="AA111" s="1429"/>
      <c r="AB111" s="1058">
        <f>SUM(AC99:AD110)</f>
        <v>0</v>
      </c>
      <c r="AC111" s="1059"/>
      <c r="AD111" s="1060"/>
      <c r="AE111" s="514"/>
      <c r="AF111" s="511"/>
      <c r="AG111" s="511"/>
      <c r="AH111" s="515"/>
      <c r="AI111" s="515"/>
      <c r="AJ111" s="1433">
        <f>SUM(AJ99:AK110)</f>
        <v>0</v>
      </c>
      <c r="AK111" s="1434"/>
      <c r="AL111" s="1428">
        <f>SUM(AL99:AM110)</f>
        <v>0</v>
      </c>
      <c r="AM111" s="1429"/>
      <c r="AN111" s="1058">
        <f>SUM(AO99:AP110)</f>
        <v>0</v>
      </c>
      <c r="AO111" s="1059"/>
      <c r="AP111" s="1060"/>
      <c r="AQ111" s="696"/>
      <c r="AR111" s="697"/>
      <c r="AS111" s="697"/>
      <c r="AT111" s="697"/>
      <c r="AU111" s="697"/>
      <c r="AV111" s="1433">
        <f>SUM(AV99:AW110)</f>
        <v>0</v>
      </c>
      <c r="AW111" s="1434"/>
      <c r="AX111" s="1428">
        <f>SUM(AX99:AY110)</f>
        <v>0</v>
      </c>
      <c r="AY111" s="1429"/>
      <c r="AZ111" s="1058">
        <f>SUM(BA99:BB110)</f>
        <v>0</v>
      </c>
      <c r="BA111" s="1059"/>
      <c r="BB111" s="1060"/>
      <c r="BC111" s="696"/>
      <c r="BD111" s="697"/>
      <c r="BE111" s="697"/>
      <c r="BF111" s="697"/>
      <c r="BG111" s="697"/>
      <c r="BH111" s="1433">
        <f>SUM(BH99:BI110)</f>
        <v>0</v>
      </c>
      <c r="BI111" s="1434"/>
      <c r="BJ111" s="1428">
        <f>SUM(BJ99:BK110)</f>
        <v>0</v>
      </c>
      <c r="BK111" s="1429"/>
      <c r="BL111" s="1058">
        <f>SUM(BM99:BN110)</f>
        <v>0</v>
      </c>
      <c r="BM111" s="1059"/>
      <c r="BN111" s="1060"/>
      <c r="BO111" s="696"/>
      <c r="BP111" s="1166">
        <f>SUM(BP99:BR110)</f>
        <v>0</v>
      </c>
      <c r="BQ111" s="1167"/>
      <c r="BR111" s="1168"/>
      <c r="BS111" s="788"/>
    </row>
    <row r="112" spans="1:71" s="369" customFormat="1" ht="12.75" customHeight="1" x14ac:dyDescent="0.2">
      <c r="A112" s="788"/>
      <c r="B112" s="79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c r="AH112" s="304"/>
      <c r="AI112" s="304"/>
      <c r="AJ112" s="304"/>
      <c r="AK112" s="304"/>
      <c r="AL112" s="304"/>
      <c r="AM112" s="304"/>
      <c r="AN112" s="304"/>
      <c r="AO112" s="304"/>
      <c r="AP112" s="304"/>
      <c r="AQ112" s="304"/>
      <c r="AR112" s="304"/>
      <c r="AS112" s="304"/>
      <c r="AT112" s="304"/>
      <c r="AU112" s="304"/>
      <c r="AV112" s="304"/>
      <c r="AW112" s="304"/>
      <c r="AX112" s="304"/>
      <c r="AY112" s="304"/>
      <c r="AZ112" s="304"/>
      <c r="BA112" s="304"/>
      <c r="BB112" s="304"/>
      <c r="BC112" s="304"/>
      <c r="BD112" s="304"/>
      <c r="BE112" s="304"/>
      <c r="BF112" s="304"/>
      <c r="BG112" s="304"/>
      <c r="BH112" s="304"/>
      <c r="BI112" s="304"/>
      <c r="BJ112" s="304"/>
      <c r="BK112" s="304"/>
      <c r="BL112" s="304"/>
      <c r="BM112" s="304"/>
      <c r="BN112" s="304"/>
      <c r="BO112" s="304"/>
      <c r="BP112" s="304"/>
      <c r="BQ112" s="304"/>
      <c r="BR112" s="304"/>
      <c r="BS112" s="788"/>
    </row>
    <row r="113" spans="1:71" ht="12.75" customHeight="1" x14ac:dyDescent="0.2">
      <c r="A113" s="788"/>
      <c r="B113" s="398" t="s">
        <v>219</v>
      </c>
      <c r="C113" s="398"/>
      <c r="D113" s="398"/>
      <c r="E113" s="398"/>
      <c r="F113" s="415"/>
      <c r="G113" s="415"/>
      <c r="H113" s="415"/>
      <c r="I113" s="416"/>
      <c r="J113" s="416"/>
      <c r="K113" s="417"/>
      <c r="L113" s="399"/>
      <c r="M113" s="399"/>
      <c r="N113" s="418"/>
      <c r="O113" s="418"/>
      <c r="P113" s="1061" t="s">
        <v>131</v>
      </c>
      <c r="Q113" s="1062"/>
      <c r="R113" s="1063"/>
      <c r="S113" s="418"/>
      <c r="T113" s="415"/>
      <c r="U113" s="416"/>
      <c r="V113" s="416"/>
      <c r="W113" s="399"/>
      <c r="X113" s="399"/>
      <c r="Y113" s="418"/>
      <c r="Z113" s="418"/>
      <c r="AA113" s="418"/>
      <c r="AB113" s="1061" t="s">
        <v>133</v>
      </c>
      <c r="AC113" s="1062"/>
      <c r="AD113" s="1063"/>
      <c r="AE113" s="418"/>
      <c r="AF113" s="415"/>
      <c r="AG113" s="416"/>
      <c r="AH113" s="416"/>
      <c r="AI113" s="399"/>
      <c r="AJ113" s="399"/>
      <c r="AK113" s="418"/>
      <c r="AL113" s="418"/>
      <c r="AM113" s="418"/>
      <c r="AN113" s="1061" t="s">
        <v>135</v>
      </c>
      <c r="AO113" s="1062"/>
      <c r="AP113" s="1063"/>
      <c r="AQ113" s="418"/>
      <c r="AR113" s="415"/>
      <c r="AS113" s="416"/>
      <c r="AT113" s="416"/>
      <c r="AU113" s="399"/>
      <c r="AV113" s="399"/>
      <c r="AW113" s="418"/>
      <c r="AX113" s="418"/>
      <c r="AY113" s="418"/>
      <c r="AZ113" s="1061" t="s">
        <v>137</v>
      </c>
      <c r="BA113" s="1062"/>
      <c r="BB113" s="1063"/>
      <c r="BC113" s="418"/>
      <c r="BD113" s="415"/>
      <c r="BE113" s="416"/>
      <c r="BF113" s="416"/>
      <c r="BG113" s="399"/>
      <c r="BH113" s="399"/>
      <c r="BI113" s="418"/>
      <c r="BJ113" s="418"/>
      <c r="BK113" s="418"/>
      <c r="BL113" s="1061" t="s">
        <v>139</v>
      </c>
      <c r="BM113" s="1062"/>
      <c r="BN113" s="1063"/>
      <c r="BO113" s="418"/>
      <c r="BP113" s="399"/>
      <c r="BQ113" s="399"/>
      <c r="BR113" s="419"/>
      <c r="BS113" s="788"/>
    </row>
    <row r="114" spans="1:71" ht="12.75" customHeight="1" outlineLevel="1" x14ac:dyDescent="0.2">
      <c r="A114" s="788"/>
      <c r="B114" s="784">
        <v>271410</v>
      </c>
      <c r="C114" s="1361" t="s">
        <v>220</v>
      </c>
      <c r="D114" s="1207"/>
      <c r="E114" s="1209"/>
      <c r="F114" s="1210"/>
      <c r="G114" s="1210"/>
      <c r="H114" s="1210"/>
      <c r="I114" s="1210"/>
      <c r="J114" s="1210"/>
      <c r="K114" s="1210"/>
      <c r="L114" s="1210"/>
      <c r="M114" s="1210"/>
      <c r="N114" s="1145">
        <v>0</v>
      </c>
      <c r="O114" s="1146"/>
      <c r="P114" s="1073">
        <f>'Cost Share'!P114</f>
        <v>0</v>
      </c>
      <c r="Q114" s="1074"/>
      <c r="R114" s="1075"/>
      <c r="S114" s="408"/>
      <c r="T114" s="1209"/>
      <c r="U114" s="1210"/>
      <c r="V114" s="1210"/>
      <c r="W114" s="1210"/>
      <c r="X114" s="1210"/>
      <c r="Y114" s="1210"/>
      <c r="Z114" s="1157">
        <v>0</v>
      </c>
      <c r="AA114" s="1158"/>
      <c r="AB114" s="1085">
        <f>'Cost Share'!Y114</f>
        <v>0</v>
      </c>
      <c r="AC114" s="1086"/>
      <c r="AD114" s="1087"/>
      <c r="AE114" s="408"/>
      <c r="AF114" s="1209"/>
      <c r="AG114" s="1210"/>
      <c r="AH114" s="1210"/>
      <c r="AI114" s="1210"/>
      <c r="AJ114" s="1210"/>
      <c r="AK114" s="1210"/>
      <c r="AL114" s="1157">
        <v>0</v>
      </c>
      <c r="AM114" s="1158"/>
      <c r="AN114" s="1064">
        <f>'Cost Share'!AH114</f>
        <v>0</v>
      </c>
      <c r="AO114" s="1065"/>
      <c r="AP114" s="1066"/>
      <c r="AQ114" s="408"/>
      <c r="AR114" s="1209"/>
      <c r="AS114" s="1210"/>
      <c r="AT114" s="1210"/>
      <c r="AU114" s="1210"/>
      <c r="AV114" s="1210"/>
      <c r="AW114" s="1210"/>
      <c r="AX114" s="1157">
        <v>0</v>
      </c>
      <c r="AY114" s="1158"/>
      <c r="AZ114" s="1064">
        <f>'Cost Share'!AR114</f>
        <v>0</v>
      </c>
      <c r="BA114" s="1065"/>
      <c r="BB114" s="1066"/>
      <c r="BC114" s="408"/>
      <c r="BD114" s="1209"/>
      <c r="BE114" s="1210"/>
      <c r="BF114" s="1210"/>
      <c r="BG114" s="1210"/>
      <c r="BH114" s="1210"/>
      <c r="BI114" s="1210"/>
      <c r="BJ114" s="1157">
        <v>0</v>
      </c>
      <c r="BK114" s="1158"/>
      <c r="BL114" s="1064">
        <f>'Cost Share'!BA114</f>
        <v>0</v>
      </c>
      <c r="BM114" s="1065"/>
      <c r="BN114" s="1066"/>
      <c r="BO114" s="408"/>
      <c r="BP114" s="1250">
        <f>N114+Z114+AL114+AX114+BJ114</f>
        <v>0</v>
      </c>
      <c r="BQ114" s="1251"/>
      <c r="BR114" s="1252"/>
      <c r="BS114" s="788"/>
    </row>
    <row r="115" spans="1:71" ht="12.75" customHeight="1" outlineLevel="1" x14ac:dyDescent="0.2">
      <c r="A115" s="788"/>
      <c r="B115" s="785">
        <v>271410</v>
      </c>
      <c r="C115" s="1280" t="s">
        <v>220</v>
      </c>
      <c r="D115" s="1132"/>
      <c r="E115" s="1130"/>
      <c r="F115" s="1131"/>
      <c r="G115" s="1131"/>
      <c r="H115" s="1131"/>
      <c r="I115" s="1131"/>
      <c r="J115" s="1131"/>
      <c r="K115" s="1131"/>
      <c r="L115" s="1131"/>
      <c r="M115" s="1131"/>
      <c r="N115" s="1145">
        <v>0</v>
      </c>
      <c r="O115" s="1146"/>
      <c r="P115" s="1076">
        <f>'Cost Share'!P115</f>
        <v>0</v>
      </c>
      <c r="Q115" s="1077"/>
      <c r="R115" s="1078"/>
      <c r="S115" s="362"/>
      <c r="T115" s="1130"/>
      <c r="U115" s="1131"/>
      <c r="V115" s="1131"/>
      <c r="W115" s="1131"/>
      <c r="X115" s="1131"/>
      <c r="Y115" s="1131"/>
      <c r="Z115" s="1145">
        <v>0</v>
      </c>
      <c r="AA115" s="1147"/>
      <c r="AB115" s="1049">
        <f>'Cost Share'!Y115</f>
        <v>0</v>
      </c>
      <c r="AC115" s="1050"/>
      <c r="AD115" s="1051"/>
      <c r="AE115" s="362"/>
      <c r="AF115" s="1130"/>
      <c r="AG115" s="1131"/>
      <c r="AH115" s="1131"/>
      <c r="AI115" s="1131"/>
      <c r="AJ115" s="1131"/>
      <c r="AK115" s="1131"/>
      <c r="AL115" s="1145">
        <v>0</v>
      </c>
      <c r="AM115" s="1147"/>
      <c r="AN115" s="1049">
        <f>'Cost Share'!AH115</f>
        <v>0</v>
      </c>
      <c r="AO115" s="1050"/>
      <c r="AP115" s="1051"/>
      <c r="AQ115" s="362"/>
      <c r="AR115" s="1130"/>
      <c r="AS115" s="1131"/>
      <c r="AT115" s="1131"/>
      <c r="AU115" s="1131"/>
      <c r="AV115" s="1131"/>
      <c r="AW115" s="1131"/>
      <c r="AX115" s="1145">
        <v>0</v>
      </c>
      <c r="AY115" s="1147"/>
      <c r="AZ115" s="1049">
        <f>'Cost Share'!AR115</f>
        <v>0</v>
      </c>
      <c r="BA115" s="1050"/>
      <c r="BB115" s="1051"/>
      <c r="BC115" s="362"/>
      <c r="BD115" s="1130"/>
      <c r="BE115" s="1131"/>
      <c r="BF115" s="1131"/>
      <c r="BG115" s="1131"/>
      <c r="BH115" s="1131"/>
      <c r="BI115" s="1131"/>
      <c r="BJ115" s="1145">
        <v>0</v>
      </c>
      <c r="BK115" s="1147"/>
      <c r="BL115" s="1049">
        <f>'Cost Share'!BA115</f>
        <v>0</v>
      </c>
      <c r="BM115" s="1050"/>
      <c r="BN115" s="1051"/>
      <c r="BO115" s="362"/>
      <c r="BP115" s="1250">
        <f>N115+Z115+AL115+AX115+BJ115</f>
        <v>0</v>
      </c>
      <c r="BQ115" s="1251"/>
      <c r="BR115" s="1252"/>
      <c r="BS115" s="788"/>
    </row>
    <row r="116" spans="1:71" ht="12.75" customHeight="1" outlineLevel="1" x14ac:dyDescent="0.2">
      <c r="A116" s="788"/>
      <c r="B116" s="785">
        <v>271410</v>
      </c>
      <c r="C116" s="1280" t="s">
        <v>220</v>
      </c>
      <c r="D116" s="1132"/>
      <c r="E116" s="1130"/>
      <c r="F116" s="1131"/>
      <c r="G116" s="1131"/>
      <c r="H116" s="1131"/>
      <c r="I116" s="1131"/>
      <c r="J116" s="1131"/>
      <c r="K116" s="1131"/>
      <c r="L116" s="1131"/>
      <c r="M116" s="1131"/>
      <c r="N116" s="1145">
        <v>0</v>
      </c>
      <c r="O116" s="1146"/>
      <c r="P116" s="1076">
        <f>'Cost Share'!P116</f>
        <v>0</v>
      </c>
      <c r="Q116" s="1077"/>
      <c r="R116" s="1078"/>
      <c r="S116" s="362"/>
      <c r="T116" s="1130"/>
      <c r="U116" s="1131"/>
      <c r="V116" s="1131"/>
      <c r="W116" s="1131"/>
      <c r="X116" s="1131"/>
      <c r="Y116" s="1131"/>
      <c r="Z116" s="1145">
        <v>0</v>
      </c>
      <c r="AA116" s="1147"/>
      <c r="AB116" s="1049">
        <f>'Cost Share'!Y116</f>
        <v>0</v>
      </c>
      <c r="AC116" s="1050"/>
      <c r="AD116" s="1051"/>
      <c r="AE116" s="362"/>
      <c r="AF116" s="1130"/>
      <c r="AG116" s="1131"/>
      <c r="AH116" s="1131"/>
      <c r="AI116" s="1131"/>
      <c r="AJ116" s="1131"/>
      <c r="AK116" s="1131"/>
      <c r="AL116" s="1145">
        <v>0</v>
      </c>
      <c r="AM116" s="1147"/>
      <c r="AN116" s="1049">
        <f>'Cost Share'!AH116</f>
        <v>0</v>
      </c>
      <c r="AO116" s="1050"/>
      <c r="AP116" s="1051"/>
      <c r="AQ116" s="362"/>
      <c r="AR116" s="1130"/>
      <c r="AS116" s="1131"/>
      <c r="AT116" s="1131"/>
      <c r="AU116" s="1131"/>
      <c r="AV116" s="1131"/>
      <c r="AW116" s="1131"/>
      <c r="AX116" s="1145">
        <v>0</v>
      </c>
      <c r="AY116" s="1147"/>
      <c r="AZ116" s="1049">
        <f>'Cost Share'!AR116</f>
        <v>0</v>
      </c>
      <c r="BA116" s="1050"/>
      <c r="BB116" s="1051"/>
      <c r="BC116" s="362"/>
      <c r="BD116" s="1130"/>
      <c r="BE116" s="1131"/>
      <c r="BF116" s="1131"/>
      <c r="BG116" s="1131"/>
      <c r="BH116" s="1131"/>
      <c r="BI116" s="1131"/>
      <c r="BJ116" s="1145">
        <v>0</v>
      </c>
      <c r="BK116" s="1147"/>
      <c r="BL116" s="1049">
        <f>'Cost Share'!BA116</f>
        <v>0</v>
      </c>
      <c r="BM116" s="1050"/>
      <c r="BN116" s="1051"/>
      <c r="BO116" s="362"/>
      <c r="BP116" s="1250">
        <f>N116+Z116+AL116+AX116+BJ116</f>
        <v>0</v>
      </c>
      <c r="BQ116" s="1251"/>
      <c r="BR116" s="1252"/>
      <c r="BS116" s="788"/>
    </row>
    <row r="117" spans="1:71" ht="12.75" customHeight="1" outlineLevel="1" x14ac:dyDescent="0.2">
      <c r="A117" s="788"/>
      <c r="B117" s="785">
        <v>271933</v>
      </c>
      <c r="C117" s="1280" t="s">
        <v>221</v>
      </c>
      <c r="D117" s="1132"/>
      <c r="E117" s="1130"/>
      <c r="F117" s="1131"/>
      <c r="G117" s="1131"/>
      <c r="H117" s="1131"/>
      <c r="I117" s="1131"/>
      <c r="J117" s="1131"/>
      <c r="K117" s="1131"/>
      <c r="L117" s="1131"/>
      <c r="M117" s="1131"/>
      <c r="N117" s="1145">
        <v>0</v>
      </c>
      <c r="O117" s="1146"/>
      <c r="P117" s="1076">
        <f>'Cost Share'!P117</f>
        <v>0</v>
      </c>
      <c r="Q117" s="1077"/>
      <c r="R117" s="1078"/>
      <c r="S117" s="362"/>
      <c r="T117" s="1130"/>
      <c r="U117" s="1131"/>
      <c r="V117" s="1131"/>
      <c r="W117" s="1131"/>
      <c r="X117" s="1131"/>
      <c r="Y117" s="1131"/>
      <c r="Z117" s="1145">
        <v>0</v>
      </c>
      <c r="AA117" s="1147"/>
      <c r="AB117" s="1049">
        <f>'Cost Share'!Y117</f>
        <v>0</v>
      </c>
      <c r="AC117" s="1050"/>
      <c r="AD117" s="1051"/>
      <c r="AE117" s="362"/>
      <c r="AF117" s="1130"/>
      <c r="AG117" s="1131"/>
      <c r="AH117" s="1131"/>
      <c r="AI117" s="1131"/>
      <c r="AJ117" s="1131"/>
      <c r="AK117" s="1131"/>
      <c r="AL117" s="1145">
        <v>0</v>
      </c>
      <c r="AM117" s="1147"/>
      <c r="AN117" s="1049">
        <f>'Cost Share'!AH117</f>
        <v>0</v>
      </c>
      <c r="AO117" s="1050"/>
      <c r="AP117" s="1051"/>
      <c r="AQ117" s="362"/>
      <c r="AR117" s="1130"/>
      <c r="AS117" s="1131"/>
      <c r="AT117" s="1131"/>
      <c r="AU117" s="1131"/>
      <c r="AV117" s="1131"/>
      <c r="AW117" s="1131"/>
      <c r="AX117" s="1145">
        <v>0</v>
      </c>
      <c r="AY117" s="1147"/>
      <c r="AZ117" s="1049">
        <f>'Cost Share'!AR117</f>
        <v>0</v>
      </c>
      <c r="BA117" s="1050"/>
      <c r="BB117" s="1051"/>
      <c r="BC117" s="362"/>
      <c r="BD117" s="1130"/>
      <c r="BE117" s="1131"/>
      <c r="BF117" s="1131"/>
      <c r="BG117" s="1131"/>
      <c r="BH117" s="1131"/>
      <c r="BI117" s="1131"/>
      <c r="BJ117" s="1145">
        <v>0</v>
      </c>
      <c r="BK117" s="1147"/>
      <c r="BL117" s="1049">
        <f>'Cost Share'!BA117</f>
        <v>0</v>
      </c>
      <c r="BM117" s="1050"/>
      <c r="BN117" s="1051"/>
      <c r="BO117" s="362"/>
      <c r="BP117" s="1250">
        <f>N117+Z117+AL117+AX117+BJ117</f>
        <v>0</v>
      </c>
      <c r="BQ117" s="1251"/>
      <c r="BR117" s="1252"/>
      <c r="BS117" s="788"/>
    </row>
    <row r="118" spans="1:71" ht="12.75" customHeight="1" outlineLevel="1" thickBot="1" x14ac:dyDescent="0.25">
      <c r="A118" s="788"/>
      <c r="B118" s="786">
        <v>271933</v>
      </c>
      <c r="C118" s="1185" t="s">
        <v>221</v>
      </c>
      <c r="D118" s="1149"/>
      <c r="E118" s="1264"/>
      <c r="F118" s="1265"/>
      <c r="G118" s="1265"/>
      <c r="H118" s="1265"/>
      <c r="I118" s="1265"/>
      <c r="J118" s="1265"/>
      <c r="K118" s="1265"/>
      <c r="L118" s="1265"/>
      <c r="M118" s="1265"/>
      <c r="N118" s="1278">
        <v>0</v>
      </c>
      <c r="O118" s="1279"/>
      <c r="P118" s="1079">
        <f>'Cost Share'!P118</f>
        <v>0</v>
      </c>
      <c r="Q118" s="1080"/>
      <c r="R118" s="1081"/>
      <c r="S118" s="362"/>
      <c r="T118" s="1432"/>
      <c r="U118" s="1279"/>
      <c r="V118" s="1279"/>
      <c r="W118" s="1279"/>
      <c r="X118" s="1279"/>
      <c r="Y118" s="1279"/>
      <c r="Z118" s="1278">
        <v>0</v>
      </c>
      <c r="AA118" s="1281"/>
      <c r="AB118" s="1052">
        <f>'Cost Share'!Y118</f>
        <v>0</v>
      </c>
      <c r="AC118" s="1053"/>
      <c r="AD118" s="1054"/>
      <c r="AE118" s="414"/>
      <c r="AF118" s="1432"/>
      <c r="AG118" s="1279"/>
      <c r="AH118" s="1279"/>
      <c r="AI118" s="1279"/>
      <c r="AJ118" s="1279"/>
      <c r="AK118" s="1279"/>
      <c r="AL118" s="1278">
        <v>0</v>
      </c>
      <c r="AM118" s="1281"/>
      <c r="AN118" s="1049">
        <f>'Cost Share'!AH118</f>
        <v>0</v>
      </c>
      <c r="AO118" s="1050"/>
      <c r="AP118" s="1051"/>
      <c r="AQ118" s="414"/>
      <c r="AR118" s="1432"/>
      <c r="AS118" s="1279"/>
      <c r="AT118" s="1279"/>
      <c r="AU118" s="1279"/>
      <c r="AV118" s="1279"/>
      <c r="AW118" s="1279"/>
      <c r="AX118" s="1278">
        <v>0</v>
      </c>
      <c r="AY118" s="1281"/>
      <c r="AZ118" s="1049">
        <f>'Cost Share'!AR118</f>
        <v>0</v>
      </c>
      <c r="BA118" s="1050"/>
      <c r="BB118" s="1051"/>
      <c r="BC118" s="414"/>
      <c r="BD118" s="1432"/>
      <c r="BE118" s="1279"/>
      <c r="BF118" s="1279"/>
      <c r="BG118" s="1279"/>
      <c r="BH118" s="1279"/>
      <c r="BI118" s="1279"/>
      <c r="BJ118" s="1278">
        <v>0</v>
      </c>
      <c r="BK118" s="1281"/>
      <c r="BL118" s="1052">
        <f>'Cost Share'!BA118</f>
        <v>0</v>
      </c>
      <c r="BM118" s="1053"/>
      <c r="BN118" s="1054"/>
      <c r="BO118" s="414"/>
      <c r="BP118" s="1250">
        <f>N118+Z118+AL118+AX118+BJ118</f>
        <v>0</v>
      </c>
      <c r="BQ118" s="1251"/>
      <c r="BR118" s="1252"/>
      <c r="BS118" s="788"/>
    </row>
    <row r="119" spans="1:71" ht="12.75" customHeight="1" outlineLevel="1" thickBot="1" x14ac:dyDescent="0.25">
      <c r="A119" s="788"/>
      <c r="B119" s="519" t="s">
        <v>222</v>
      </c>
      <c r="C119" s="519"/>
      <c r="D119" s="519"/>
      <c r="E119" s="519"/>
      <c r="F119" s="520"/>
      <c r="G119" s="521"/>
      <c r="H119" s="521"/>
      <c r="I119" s="521"/>
      <c r="J119" s="521"/>
      <c r="K119" s="522"/>
      <c r="L119" s="521"/>
      <c r="M119" s="521"/>
      <c r="N119" s="1184">
        <f>SUM(N114:O118)</f>
        <v>0</v>
      </c>
      <c r="O119" s="1179"/>
      <c r="P119" s="1067">
        <f>SUM(Q114:R118)</f>
        <v>0</v>
      </c>
      <c r="Q119" s="1068"/>
      <c r="R119" s="1069"/>
      <c r="S119" s="984"/>
      <c r="T119" s="521"/>
      <c r="U119" s="521"/>
      <c r="V119" s="524"/>
      <c r="W119" s="524"/>
      <c r="X119" s="524"/>
      <c r="Y119" s="524"/>
      <c r="Z119" s="1430">
        <f>SUM(Z114:AA118)</f>
        <v>0</v>
      </c>
      <c r="AA119" s="1431"/>
      <c r="AB119" s="1067">
        <f>SUM(AC114:AD118)</f>
        <v>0</v>
      </c>
      <c r="AC119" s="1068"/>
      <c r="AD119" s="1069"/>
      <c r="AE119" s="523"/>
      <c r="AF119" s="521"/>
      <c r="AG119" s="521"/>
      <c r="AH119" s="524"/>
      <c r="AI119" s="524"/>
      <c r="AJ119" s="524"/>
      <c r="AK119" s="524"/>
      <c r="AL119" s="1430">
        <f>SUM(AL114:AM118)</f>
        <v>0</v>
      </c>
      <c r="AM119" s="1431"/>
      <c r="AN119" s="1067">
        <f>SUM(AO114:AP118)</f>
        <v>0</v>
      </c>
      <c r="AO119" s="1068"/>
      <c r="AP119" s="1069"/>
      <c r="AQ119" s="523"/>
      <c r="AR119" s="521"/>
      <c r="AS119" s="521"/>
      <c r="AT119" s="524"/>
      <c r="AU119" s="524"/>
      <c r="AV119" s="524"/>
      <c r="AW119" s="524"/>
      <c r="AX119" s="1430">
        <f>SUM(AX114:AY118)</f>
        <v>0</v>
      </c>
      <c r="AY119" s="1431"/>
      <c r="AZ119" s="1067">
        <f>SUM(BA114:BB118)</f>
        <v>0</v>
      </c>
      <c r="BA119" s="1068"/>
      <c r="BB119" s="1069"/>
      <c r="BC119" s="523"/>
      <c r="BD119" s="521"/>
      <c r="BE119" s="521"/>
      <c r="BF119" s="524"/>
      <c r="BG119" s="524"/>
      <c r="BH119" s="524"/>
      <c r="BI119" s="524"/>
      <c r="BJ119" s="1430">
        <f>SUM(BJ114:BK118)</f>
        <v>0</v>
      </c>
      <c r="BK119" s="1431"/>
      <c r="BL119" s="1067">
        <f>SUM(BM114:BN118)</f>
        <v>0</v>
      </c>
      <c r="BM119" s="1068"/>
      <c r="BN119" s="1069"/>
      <c r="BO119" s="1253">
        <f>SUM(BP114:BR118)</f>
        <v>0</v>
      </c>
      <c r="BP119" s="1253"/>
      <c r="BQ119" s="1253"/>
      <c r="BR119" s="1254"/>
      <c r="BS119" s="788"/>
    </row>
    <row r="120" spans="1:71" s="369" customFormat="1" ht="12.75" customHeight="1" thickBot="1" x14ac:dyDescent="0.25">
      <c r="A120" s="788"/>
      <c r="B120" s="79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4"/>
      <c r="BD120" s="304"/>
      <c r="BE120" s="304"/>
      <c r="BF120" s="304"/>
      <c r="BG120" s="304"/>
      <c r="BH120" s="304"/>
      <c r="BI120" s="304"/>
      <c r="BJ120" s="304"/>
      <c r="BK120" s="304"/>
      <c r="BL120" s="304"/>
      <c r="BM120" s="304"/>
      <c r="BN120" s="304"/>
      <c r="BO120" s="304"/>
      <c r="BP120" s="304"/>
      <c r="BQ120" s="304"/>
      <c r="BR120" s="304"/>
      <c r="BS120" s="788"/>
    </row>
    <row r="121" spans="1:71" ht="12.75" customHeight="1" thickBot="1" x14ac:dyDescent="0.25">
      <c r="A121" s="788"/>
      <c r="B121" s="527" t="s">
        <v>223</v>
      </c>
      <c r="C121" s="527"/>
      <c r="D121" s="527"/>
      <c r="E121" s="527"/>
      <c r="F121" s="528"/>
      <c r="G121" s="528"/>
      <c r="H121" s="528"/>
      <c r="I121" s="529"/>
      <c r="J121" s="529"/>
      <c r="K121" s="530"/>
      <c r="L121" s="531"/>
      <c r="M121" s="531"/>
      <c r="N121" s="532"/>
      <c r="O121" s="532"/>
      <c r="P121" s="1061" t="s">
        <v>131</v>
      </c>
      <c r="Q121" s="1062"/>
      <c r="R121" s="1063"/>
      <c r="S121" s="532"/>
      <c r="T121" s="528"/>
      <c r="U121" s="529"/>
      <c r="V121" s="529"/>
      <c r="W121" s="531"/>
      <c r="X121" s="531"/>
      <c r="Y121" s="532"/>
      <c r="Z121" s="532"/>
      <c r="AA121" s="532"/>
      <c r="AB121" s="1061" t="s">
        <v>133</v>
      </c>
      <c r="AC121" s="1062"/>
      <c r="AD121" s="1063"/>
      <c r="AE121" s="532"/>
      <c r="AF121" s="528"/>
      <c r="AG121" s="529"/>
      <c r="AH121" s="529"/>
      <c r="AI121" s="531"/>
      <c r="AJ121" s="531"/>
      <c r="AK121" s="532"/>
      <c r="AL121" s="532"/>
      <c r="AM121" s="532"/>
      <c r="AN121" s="1061" t="s">
        <v>135</v>
      </c>
      <c r="AO121" s="1062"/>
      <c r="AP121" s="1063"/>
      <c r="AQ121" s="532"/>
      <c r="AR121" s="528"/>
      <c r="AS121" s="529"/>
      <c r="AT121" s="529"/>
      <c r="AU121" s="531"/>
      <c r="AV121" s="531"/>
      <c r="AW121" s="532"/>
      <c r="AX121" s="532"/>
      <c r="AY121" s="532"/>
      <c r="AZ121" s="1061" t="s">
        <v>137</v>
      </c>
      <c r="BA121" s="1062"/>
      <c r="BB121" s="1063"/>
      <c r="BC121" s="532"/>
      <c r="BD121" s="528"/>
      <c r="BE121" s="529"/>
      <c r="BF121" s="529"/>
      <c r="BG121" s="531"/>
      <c r="BH121" s="531"/>
      <c r="BI121" s="532"/>
      <c r="BJ121" s="532"/>
      <c r="BK121" s="532"/>
      <c r="BL121" s="1061" t="s">
        <v>139</v>
      </c>
      <c r="BM121" s="1062"/>
      <c r="BN121" s="1063"/>
      <c r="BO121" s="532"/>
      <c r="BP121" s="534"/>
      <c r="BQ121" s="534"/>
      <c r="BR121" s="535"/>
      <c r="BS121" s="788"/>
    </row>
    <row r="122" spans="1:71" ht="12.75" customHeight="1" outlineLevel="1" x14ac:dyDescent="0.2">
      <c r="A122" s="788"/>
      <c r="B122" s="784" t="s">
        <v>224</v>
      </c>
      <c r="C122" s="1141" t="str">
        <f>IF(ISERROR(VLOOKUP(B122,Constants!$X$2:Z$473,1,FALSE)),"No Match",VLOOKUP(B122,Constants!$X$2:$AA$473,4,FALSE))</f>
        <v>Materials and Supplies</v>
      </c>
      <c r="D122" s="1142" t="e">
        <f>IF(ISERROR(VLOOKUP(B122,Constants!$X$2:AA$473,1,FALSE)),"No Match",VLOOKUP(#REF!,Constants!$X$2:$AA$473,4,FALSE))</f>
        <v>#REF!</v>
      </c>
      <c r="E122" s="1159"/>
      <c r="F122" s="1160"/>
      <c r="G122" s="1160"/>
      <c r="H122" s="1160"/>
      <c r="I122" s="1160"/>
      <c r="J122" s="1160"/>
      <c r="K122" s="1160"/>
      <c r="L122" s="1160"/>
      <c r="M122" s="1160"/>
      <c r="N122" s="1157"/>
      <c r="O122" s="1358"/>
      <c r="P122" s="1073">
        <f>'Cost Share'!P122</f>
        <v>0</v>
      </c>
      <c r="Q122" s="1074"/>
      <c r="R122" s="1075"/>
      <c r="S122" s="408"/>
      <c r="T122" s="1159"/>
      <c r="U122" s="1160"/>
      <c r="V122" s="1160"/>
      <c r="W122" s="1160"/>
      <c r="X122" s="1160"/>
      <c r="Y122" s="1160"/>
      <c r="Z122" s="1157">
        <v>0</v>
      </c>
      <c r="AA122" s="1158"/>
      <c r="AB122" s="1085">
        <f>'Cost Share'!Y122</f>
        <v>0</v>
      </c>
      <c r="AC122" s="1086"/>
      <c r="AD122" s="1087"/>
      <c r="AE122" s="408"/>
      <c r="AF122" s="1159"/>
      <c r="AG122" s="1160"/>
      <c r="AH122" s="1160"/>
      <c r="AI122" s="1160"/>
      <c r="AJ122" s="1160"/>
      <c r="AK122" s="1160"/>
      <c r="AL122" s="1157">
        <v>0</v>
      </c>
      <c r="AM122" s="1158"/>
      <c r="AN122" s="1064">
        <f>'Cost Share'!AH122</f>
        <v>0</v>
      </c>
      <c r="AO122" s="1065"/>
      <c r="AP122" s="1066"/>
      <c r="AQ122" s="408"/>
      <c r="AR122" s="1159"/>
      <c r="AS122" s="1160"/>
      <c r="AT122" s="1160"/>
      <c r="AU122" s="1160"/>
      <c r="AV122" s="1160"/>
      <c r="AW122" s="1160"/>
      <c r="AX122" s="1157">
        <v>0</v>
      </c>
      <c r="AY122" s="1158"/>
      <c r="AZ122" s="1064">
        <f>'Cost Share'!AR122</f>
        <v>0</v>
      </c>
      <c r="BA122" s="1065"/>
      <c r="BB122" s="1066"/>
      <c r="BC122" s="408"/>
      <c r="BD122" s="1159"/>
      <c r="BE122" s="1160"/>
      <c r="BF122" s="1160"/>
      <c r="BG122" s="1160"/>
      <c r="BH122" s="1160"/>
      <c r="BI122" s="1160"/>
      <c r="BJ122" s="1157">
        <v>0</v>
      </c>
      <c r="BK122" s="1158"/>
      <c r="BL122" s="1064">
        <f>'Cost Share'!BA122</f>
        <v>0</v>
      </c>
      <c r="BM122" s="1065"/>
      <c r="BN122" s="1066"/>
      <c r="BO122" s="408"/>
      <c r="BP122" s="1250">
        <f t="shared" ref="BP122:BP145" si="165">N122+Z122+AL122+AX122+BJ122</f>
        <v>0</v>
      </c>
      <c r="BQ122" s="1251"/>
      <c r="BR122" s="1252"/>
      <c r="BS122" s="788"/>
    </row>
    <row r="123" spans="1:71" ht="14.45" customHeight="1" outlineLevel="1" x14ac:dyDescent="0.2">
      <c r="A123" s="788"/>
      <c r="B123" s="784">
        <v>583010</v>
      </c>
      <c r="C123" s="1141" t="str">
        <f>IF(ISERROR(VLOOKUP(B123,Constants!$X$2:Z$473,1,FALSE)),"No Match",VLOOKUP(B123,Constants!$X$2:$AA$473,4,FALSE))</f>
        <v>Subscriptions and Publication Costs</v>
      </c>
      <c r="D123" s="1142" t="e">
        <f>IF(ISERROR(VLOOKUP(B123,Constants!$X$2:AA$473,1,FALSE)),"No Match",VLOOKUP(#REF!,Constants!$X$2:$AA$473,4,FALSE))</f>
        <v>#REF!</v>
      </c>
      <c r="E123" s="1436"/>
      <c r="F123" s="1437"/>
      <c r="G123" s="1437"/>
      <c r="H123" s="1437"/>
      <c r="I123" s="1437"/>
      <c r="J123" s="1437"/>
      <c r="K123" s="1437"/>
      <c r="L123" s="1437"/>
      <c r="M123" s="1438"/>
      <c r="N123" s="1415">
        <v>0</v>
      </c>
      <c r="O123" s="1135"/>
      <c r="P123" s="1076">
        <f>'Cost Share'!P123</f>
        <v>0</v>
      </c>
      <c r="Q123" s="1077"/>
      <c r="R123" s="1078"/>
      <c r="S123" s="362"/>
      <c r="T123" s="1439"/>
      <c r="U123" s="1440"/>
      <c r="V123" s="1440"/>
      <c r="W123" s="1440"/>
      <c r="X123" s="1440"/>
      <c r="Y123" s="1441"/>
      <c r="Z123" s="1365">
        <v>0</v>
      </c>
      <c r="AA123" s="1366"/>
      <c r="AB123" s="1049">
        <f>'Cost Share'!Y123</f>
        <v>0</v>
      </c>
      <c r="AC123" s="1050"/>
      <c r="AD123" s="1051"/>
      <c r="AE123" s="362"/>
      <c r="AF123" s="1439"/>
      <c r="AG123" s="1440"/>
      <c r="AH123" s="1440"/>
      <c r="AI123" s="1440"/>
      <c r="AJ123" s="1440"/>
      <c r="AK123" s="1441"/>
      <c r="AL123" s="1365">
        <v>0</v>
      </c>
      <c r="AM123" s="1366"/>
      <c r="AN123" s="1049">
        <f>'Cost Share'!AH123</f>
        <v>0</v>
      </c>
      <c r="AO123" s="1050"/>
      <c r="AP123" s="1051"/>
      <c r="AQ123" s="362"/>
      <c r="AR123" s="1143"/>
      <c r="AS123" s="1144"/>
      <c r="AT123" s="1144"/>
      <c r="AU123" s="1144"/>
      <c r="AV123" s="1144"/>
      <c r="AW123" s="1144"/>
      <c r="AX123" s="1145">
        <v>0</v>
      </c>
      <c r="AY123" s="1147"/>
      <c r="AZ123" s="1049">
        <f>'Cost Share'!AR123</f>
        <v>0</v>
      </c>
      <c r="BA123" s="1050"/>
      <c r="BB123" s="1051"/>
      <c r="BC123" s="362"/>
      <c r="BD123" s="1143"/>
      <c r="BE123" s="1144"/>
      <c r="BF123" s="1144"/>
      <c r="BG123" s="1144"/>
      <c r="BH123" s="1144"/>
      <c r="BI123" s="1144"/>
      <c r="BJ123" s="1145">
        <v>0</v>
      </c>
      <c r="BK123" s="1147"/>
      <c r="BL123" s="1049">
        <f>'Cost Share'!BA123</f>
        <v>0</v>
      </c>
      <c r="BM123" s="1050"/>
      <c r="BN123" s="1051"/>
      <c r="BO123" s="362"/>
      <c r="BP123" s="1250">
        <f t="shared" si="165"/>
        <v>0</v>
      </c>
      <c r="BQ123" s="1251"/>
      <c r="BR123" s="1252"/>
      <c r="BS123" s="788"/>
    </row>
    <row r="124" spans="1:71" ht="14.45" customHeight="1" outlineLevel="1" x14ac:dyDescent="0.2">
      <c r="A124" s="788"/>
      <c r="B124" s="784">
        <v>311010</v>
      </c>
      <c r="C124" s="1141" t="str">
        <f>IF(ISERROR(VLOOKUP(B124,Constants!$X$2:Z$473,1,FALSE)),"No Match",VLOOKUP(B124,Constants!$X$2:$AA$473,4,FALSE))</f>
        <v xml:space="preserve">Office Supplies     </v>
      </c>
      <c r="D124" s="1142" t="e">
        <f>IF(ISERROR(VLOOKUP(B124,Constants!$X$2:AA$473,1,FALSE)),"No Match",VLOOKUP(#REF!,Constants!$X$2:$AA$473,4,FALSE))</f>
        <v>#REF!</v>
      </c>
      <c r="E124" s="1436"/>
      <c r="F124" s="1437"/>
      <c r="G124" s="1437"/>
      <c r="H124" s="1437"/>
      <c r="I124" s="1437"/>
      <c r="J124" s="1437"/>
      <c r="K124" s="1437"/>
      <c r="L124" s="1437"/>
      <c r="M124" s="1438"/>
      <c r="N124" s="1415">
        <v>0</v>
      </c>
      <c r="O124" s="1135"/>
      <c r="P124" s="1076">
        <f>'Cost Share'!P124</f>
        <v>0</v>
      </c>
      <c r="Q124" s="1077"/>
      <c r="R124" s="1078"/>
      <c r="S124" s="362"/>
      <c r="T124" s="1436"/>
      <c r="U124" s="1437"/>
      <c r="V124" s="1437"/>
      <c r="W124" s="1437"/>
      <c r="X124" s="1437"/>
      <c r="Y124" s="1453"/>
      <c r="Z124" s="1100">
        <v>0</v>
      </c>
      <c r="AA124" s="1101"/>
      <c r="AB124" s="1049">
        <f>'Cost Share'!Y124</f>
        <v>0</v>
      </c>
      <c r="AC124" s="1050"/>
      <c r="AD124" s="1051"/>
      <c r="AE124" s="362"/>
      <c r="AF124" s="1143"/>
      <c r="AG124" s="1144"/>
      <c r="AH124" s="1144"/>
      <c r="AI124" s="1144"/>
      <c r="AJ124" s="1144"/>
      <c r="AK124" s="1144"/>
      <c r="AL124" s="1145">
        <v>0</v>
      </c>
      <c r="AM124" s="1147"/>
      <c r="AN124" s="1049">
        <f>'Cost Share'!AH124</f>
        <v>0</v>
      </c>
      <c r="AO124" s="1050"/>
      <c r="AP124" s="1051"/>
      <c r="AQ124" s="362"/>
      <c r="AR124" s="1143"/>
      <c r="AS124" s="1144"/>
      <c r="AT124" s="1144"/>
      <c r="AU124" s="1144"/>
      <c r="AV124" s="1144"/>
      <c r="AW124" s="1144"/>
      <c r="AX124" s="1145">
        <v>0</v>
      </c>
      <c r="AY124" s="1147"/>
      <c r="AZ124" s="1049">
        <f>'Cost Share'!AR124</f>
        <v>0</v>
      </c>
      <c r="BA124" s="1050"/>
      <c r="BB124" s="1051"/>
      <c r="BC124" s="362"/>
      <c r="BD124" s="1143"/>
      <c r="BE124" s="1144"/>
      <c r="BF124" s="1144"/>
      <c r="BG124" s="1144"/>
      <c r="BH124" s="1144"/>
      <c r="BI124" s="1144"/>
      <c r="BJ124" s="1145">
        <v>0</v>
      </c>
      <c r="BK124" s="1147"/>
      <c r="BL124" s="1049">
        <f>'Cost Share'!BA124</f>
        <v>0</v>
      </c>
      <c r="BM124" s="1050"/>
      <c r="BN124" s="1051"/>
      <c r="BO124" s="362"/>
      <c r="BP124" s="1250">
        <f t="shared" si="165"/>
        <v>0</v>
      </c>
      <c r="BQ124" s="1251"/>
      <c r="BR124" s="1252"/>
      <c r="BS124" s="788"/>
    </row>
    <row r="125" spans="1:71" ht="12.75" customHeight="1" outlineLevel="1" x14ac:dyDescent="0.2">
      <c r="A125" s="788"/>
      <c r="B125" s="784">
        <v>293054</v>
      </c>
      <c r="C125" s="1141" t="str">
        <f>IF(ISERROR(VLOOKUP(B125,Constants!$X$2:Z$473,1,FALSE)),"No Match",VLOOKUP(B125,Constants!$X$2:$AA$473,4,FALSE))</f>
        <v>Registration Fees</v>
      </c>
      <c r="D125" s="1142" t="e">
        <f>IF(ISERROR(VLOOKUP(B125,Constants!$X$2:AA$473,1,FALSE)),"No Match",VLOOKUP(#REF!,Constants!$X$2:$AA$473,4,FALSE))</f>
        <v>#REF!</v>
      </c>
      <c r="E125" s="1143"/>
      <c r="F125" s="1144"/>
      <c r="G125" s="1144"/>
      <c r="H125" s="1144"/>
      <c r="I125" s="1144"/>
      <c r="J125" s="1144"/>
      <c r="K125" s="1144"/>
      <c r="L125" s="1144"/>
      <c r="M125" s="1442"/>
      <c r="N125" s="1415">
        <v>0</v>
      </c>
      <c r="O125" s="1135"/>
      <c r="P125" s="1076">
        <f>'Cost Share'!P125</f>
        <v>0</v>
      </c>
      <c r="Q125" s="1077"/>
      <c r="R125" s="1078"/>
      <c r="S125" s="362"/>
      <c r="T125" s="1143"/>
      <c r="U125" s="1144"/>
      <c r="V125" s="1144"/>
      <c r="W125" s="1144"/>
      <c r="X125" s="1144"/>
      <c r="Y125" s="1144"/>
      <c r="Z125" s="1145">
        <v>0</v>
      </c>
      <c r="AA125" s="1147"/>
      <c r="AB125" s="1049">
        <f>'Cost Share'!Y125</f>
        <v>0</v>
      </c>
      <c r="AC125" s="1050"/>
      <c r="AD125" s="1051"/>
      <c r="AE125" s="362"/>
      <c r="AF125" s="1143"/>
      <c r="AG125" s="1144"/>
      <c r="AH125" s="1144"/>
      <c r="AI125" s="1144"/>
      <c r="AJ125" s="1144"/>
      <c r="AK125" s="1144"/>
      <c r="AL125" s="1145">
        <v>0</v>
      </c>
      <c r="AM125" s="1147"/>
      <c r="AN125" s="1049">
        <f>'Cost Share'!AH125</f>
        <v>0</v>
      </c>
      <c r="AO125" s="1050"/>
      <c r="AP125" s="1051"/>
      <c r="AQ125" s="362"/>
      <c r="AR125" s="1143"/>
      <c r="AS125" s="1144"/>
      <c r="AT125" s="1144"/>
      <c r="AU125" s="1144"/>
      <c r="AV125" s="1144"/>
      <c r="AW125" s="1144"/>
      <c r="AX125" s="1145">
        <v>0</v>
      </c>
      <c r="AY125" s="1147"/>
      <c r="AZ125" s="1049">
        <f>'Cost Share'!AR125</f>
        <v>0</v>
      </c>
      <c r="BA125" s="1050"/>
      <c r="BB125" s="1051"/>
      <c r="BC125" s="362"/>
      <c r="BD125" s="1143"/>
      <c r="BE125" s="1144"/>
      <c r="BF125" s="1144"/>
      <c r="BG125" s="1144"/>
      <c r="BH125" s="1144"/>
      <c r="BI125" s="1144"/>
      <c r="BJ125" s="1145">
        <v>0</v>
      </c>
      <c r="BK125" s="1147"/>
      <c r="BL125" s="1049">
        <f>'Cost Share'!BA125</f>
        <v>0</v>
      </c>
      <c r="BM125" s="1050"/>
      <c r="BN125" s="1051"/>
      <c r="BO125" s="362"/>
      <c r="BP125" s="1250">
        <f t="shared" si="165"/>
        <v>0</v>
      </c>
      <c r="BQ125" s="1251"/>
      <c r="BR125" s="1252"/>
      <c r="BS125" s="788"/>
    </row>
    <row r="126" spans="1:71" ht="12.75" customHeight="1" outlineLevel="1" x14ac:dyDescent="0.2">
      <c r="A126" s="788"/>
      <c r="B126" s="785">
        <v>281120</v>
      </c>
      <c r="C126" s="1141" t="str">
        <f>IF(ISERROR(VLOOKUP(B126,Constants!$X$2:Z$473,1,FALSE)),"No Match",VLOOKUP(B126,Constants!$X$2:$AA$473,4,FALSE))</f>
        <v>Telephone Services</v>
      </c>
      <c r="D126" s="1142" t="e">
        <f>IF(ISERROR(VLOOKUP(B126,Constants!$X$2:AA$473,1,FALSE)),"No Match",VLOOKUP(#REF!,Constants!$X$2:$AA$473,4,FALSE))</f>
        <v>#REF!</v>
      </c>
      <c r="E126" s="1143"/>
      <c r="F126" s="1144"/>
      <c r="G126" s="1144"/>
      <c r="H126" s="1144"/>
      <c r="I126" s="1144"/>
      <c r="J126" s="1144"/>
      <c r="K126" s="1144"/>
      <c r="L126" s="1144"/>
      <c r="M126" s="1144"/>
      <c r="N126" s="1145">
        <v>0</v>
      </c>
      <c r="O126" s="1146"/>
      <c r="P126" s="1076">
        <f>'Cost Share'!P126</f>
        <v>0</v>
      </c>
      <c r="Q126" s="1077"/>
      <c r="R126" s="1078"/>
      <c r="S126" s="362"/>
      <c r="T126" s="1143"/>
      <c r="U126" s="1144"/>
      <c r="V126" s="1144"/>
      <c r="W126" s="1144"/>
      <c r="X126" s="1144"/>
      <c r="Y126" s="1144"/>
      <c r="Z126" s="1145">
        <v>0</v>
      </c>
      <c r="AA126" s="1147"/>
      <c r="AB126" s="1049">
        <f>'Cost Share'!Y126</f>
        <v>0</v>
      </c>
      <c r="AC126" s="1050"/>
      <c r="AD126" s="1051"/>
      <c r="AE126" s="362"/>
      <c r="AF126" s="1454"/>
      <c r="AG126" s="1144"/>
      <c r="AH126" s="1144"/>
      <c r="AI126" s="1144"/>
      <c r="AJ126" s="1144"/>
      <c r="AK126" s="1144"/>
      <c r="AL126" s="1145">
        <v>0</v>
      </c>
      <c r="AM126" s="1147"/>
      <c r="AN126" s="1049">
        <f>'Cost Share'!AH126</f>
        <v>0</v>
      </c>
      <c r="AO126" s="1050"/>
      <c r="AP126" s="1051"/>
      <c r="AQ126" s="362"/>
      <c r="AR126" s="1143"/>
      <c r="AS126" s="1144"/>
      <c r="AT126" s="1144"/>
      <c r="AU126" s="1144"/>
      <c r="AV126" s="1144"/>
      <c r="AW126" s="1144"/>
      <c r="AX126" s="1145">
        <v>0</v>
      </c>
      <c r="AY126" s="1147"/>
      <c r="AZ126" s="1049">
        <f>'Cost Share'!AR126</f>
        <v>0</v>
      </c>
      <c r="BA126" s="1050"/>
      <c r="BB126" s="1051"/>
      <c r="BC126" s="362"/>
      <c r="BD126" s="1143"/>
      <c r="BE126" s="1144"/>
      <c r="BF126" s="1144"/>
      <c r="BG126" s="1144"/>
      <c r="BH126" s="1144"/>
      <c r="BI126" s="1144"/>
      <c r="BJ126" s="1145">
        <v>0</v>
      </c>
      <c r="BK126" s="1147"/>
      <c r="BL126" s="1049">
        <f>'Cost Share'!BA126</f>
        <v>0</v>
      </c>
      <c r="BM126" s="1050"/>
      <c r="BN126" s="1051"/>
      <c r="BO126" s="362"/>
      <c r="BP126" s="1250">
        <f t="shared" si="165"/>
        <v>0</v>
      </c>
      <c r="BQ126" s="1251"/>
      <c r="BR126" s="1252"/>
      <c r="BS126" s="788"/>
    </row>
    <row r="127" spans="1:71" ht="12.75" customHeight="1" outlineLevel="1" x14ac:dyDescent="0.2">
      <c r="A127" s="788"/>
      <c r="B127" s="785" t="s">
        <v>225</v>
      </c>
      <c r="C127" s="1141" t="str">
        <f>IF(ISERROR(VLOOKUP(B127,Constants!$X$2:Z$473,1,FALSE)),"No Match",VLOOKUP(B127,Constants!$X$2:$AA$473,4,FALSE))</f>
        <v>Contracted Services Pool</v>
      </c>
      <c r="D127" s="1142" t="e">
        <f>IF(ISERROR(VLOOKUP(B127,Constants!$X$2:AA$473,1,FALSE)),"No Match",VLOOKUP(#REF!,Constants!$X$2:$AA$473,4,FALSE))</f>
        <v>#REF!</v>
      </c>
      <c r="E127" s="1143"/>
      <c r="F127" s="1144"/>
      <c r="G127" s="1144"/>
      <c r="H127" s="1144"/>
      <c r="I127" s="1144"/>
      <c r="J127" s="1144"/>
      <c r="K127" s="1144"/>
      <c r="L127" s="1144"/>
      <c r="M127" s="1144"/>
      <c r="N127" s="1145">
        <v>0</v>
      </c>
      <c r="O127" s="1146"/>
      <c r="P127" s="1076">
        <f>'Cost Share'!P127</f>
        <v>0</v>
      </c>
      <c r="Q127" s="1077"/>
      <c r="R127" s="1078"/>
      <c r="S127" s="362"/>
      <c r="T127" s="1143"/>
      <c r="U127" s="1144"/>
      <c r="V127" s="1144"/>
      <c r="W127" s="1144"/>
      <c r="X127" s="1144"/>
      <c r="Y127" s="1144"/>
      <c r="Z127" s="1145">
        <v>0</v>
      </c>
      <c r="AA127" s="1147"/>
      <c r="AB127" s="1049">
        <f>'Cost Share'!Y127</f>
        <v>0</v>
      </c>
      <c r="AC127" s="1050"/>
      <c r="AD127" s="1051"/>
      <c r="AE127" s="362"/>
      <c r="AF127" s="1143"/>
      <c r="AG127" s="1144"/>
      <c r="AH127" s="1144"/>
      <c r="AI127" s="1144"/>
      <c r="AJ127" s="1144"/>
      <c r="AK127" s="1144"/>
      <c r="AL127" s="1145">
        <v>0</v>
      </c>
      <c r="AM127" s="1147"/>
      <c r="AN127" s="1049">
        <f>'Cost Share'!AH127</f>
        <v>0</v>
      </c>
      <c r="AO127" s="1050"/>
      <c r="AP127" s="1051"/>
      <c r="AQ127" s="362"/>
      <c r="AR127" s="1143"/>
      <c r="AS127" s="1144"/>
      <c r="AT127" s="1144"/>
      <c r="AU127" s="1144"/>
      <c r="AV127" s="1144"/>
      <c r="AW127" s="1144"/>
      <c r="AX127" s="1145">
        <v>0</v>
      </c>
      <c r="AY127" s="1147"/>
      <c r="AZ127" s="1049">
        <f>'Cost Share'!AR127</f>
        <v>0</v>
      </c>
      <c r="BA127" s="1050"/>
      <c r="BB127" s="1051"/>
      <c r="BC127" s="362"/>
      <c r="BD127" s="1143"/>
      <c r="BE127" s="1144"/>
      <c r="BF127" s="1144"/>
      <c r="BG127" s="1144"/>
      <c r="BH127" s="1144"/>
      <c r="BI127" s="1144"/>
      <c r="BJ127" s="1145">
        <v>0</v>
      </c>
      <c r="BK127" s="1147"/>
      <c r="BL127" s="1049">
        <f>'Cost Share'!BA127</f>
        <v>0</v>
      </c>
      <c r="BM127" s="1050"/>
      <c r="BN127" s="1051"/>
      <c r="BO127" s="362"/>
      <c r="BP127" s="1250">
        <f t="shared" si="165"/>
        <v>0</v>
      </c>
      <c r="BQ127" s="1251"/>
      <c r="BR127" s="1252"/>
      <c r="BS127" s="788"/>
    </row>
    <row r="128" spans="1:71" ht="12.75" customHeight="1" outlineLevel="1" x14ac:dyDescent="0.2">
      <c r="A128" s="788"/>
      <c r="B128" s="785">
        <v>219250</v>
      </c>
      <c r="C128" s="1141" t="str">
        <f>IF(ISERROR(VLOOKUP(B128,Constants!$X$2:Z$473,1,FALSE)),"No Match",VLOOKUP(B128,Constants!$X$2:$AA$473,4,FALSE))</f>
        <v xml:space="preserve">Honorariums         </v>
      </c>
      <c r="D128" s="1142" t="e">
        <f>IF(ISERROR(VLOOKUP(B128,Constants!$X$2:AA$473,1,FALSE)),"No Match",VLOOKUP(#REF!,Constants!$X$2:$AA$473,4,FALSE))</f>
        <v>#REF!</v>
      </c>
      <c r="E128" s="1143"/>
      <c r="F128" s="1144"/>
      <c r="G128" s="1144"/>
      <c r="H128" s="1144"/>
      <c r="I128" s="1144"/>
      <c r="J128" s="1144"/>
      <c r="K128" s="1144"/>
      <c r="L128" s="1144"/>
      <c r="M128" s="1144"/>
      <c r="N128" s="1145">
        <v>0</v>
      </c>
      <c r="O128" s="1146"/>
      <c r="P128" s="1076">
        <f>'Cost Share'!P128</f>
        <v>0</v>
      </c>
      <c r="Q128" s="1077"/>
      <c r="R128" s="1078"/>
      <c r="S128" s="362"/>
      <c r="T128" s="1143"/>
      <c r="U128" s="1144"/>
      <c r="V128" s="1144"/>
      <c r="W128" s="1144"/>
      <c r="X128" s="1144"/>
      <c r="Y128" s="1144"/>
      <c r="Z128" s="1145">
        <v>0</v>
      </c>
      <c r="AA128" s="1147"/>
      <c r="AB128" s="1049">
        <f>'Cost Share'!Y128</f>
        <v>0</v>
      </c>
      <c r="AC128" s="1050"/>
      <c r="AD128" s="1051"/>
      <c r="AE128" s="362"/>
      <c r="AF128" s="1143"/>
      <c r="AG128" s="1144"/>
      <c r="AH128" s="1144"/>
      <c r="AI128" s="1144"/>
      <c r="AJ128" s="1144"/>
      <c r="AK128" s="1144"/>
      <c r="AL128" s="1145">
        <v>0</v>
      </c>
      <c r="AM128" s="1147"/>
      <c r="AN128" s="1049">
        <f>'Cost Share'!AH128</f>
        <v>0</v>
      </c>
      <c r="AO128" s="1050"/>
      <c r="AP128" s="1051"/>
      <c r="AQ128" s="362"/>
      <c r="AR128" s="1143"/>
      <c r="AS128" s="1144"/>
      <c r="AT128" s="1144"/>
      <c r="AU128" s="1144"/>
      <c r="AV128" s="1144"/>
      <c r="AW128" s="1144"/>
      <c r="AX128" s="1145">
        <v>0</v>
      </c>
      <c r="AY128" s="1147"/>
      <c r="AZ128" s="1049">
        <f>'Cost Share'!AR128</f>
        <v>0</v>
      </c>
      <c r="BA128" s="1050"/>
      <c r="BB128" s="1051"/>
      <c r="BC128" s="362"/>
      <c r="BD128" s="1143"/>
      <c r="BE128" s="1144"/>
      <c r="BF128" s="1144"/>
      <c r="BG128" s="1144"/>
      <c r="BH128" s="1144"/>
      <c r="BI128" s="1144"/>
      <c r="BJ128" s="1145">
        <v>0</v>
      </c>
      <c r="BK128" s="1147"/>
      <c r="BL128" s="1049">
        <f>'Cost Share'!BA128</f>
        <v>0</v>
      </c>
      <c r="BM128" s="1050"/>
      <c r="BN128" s="1051"/>
      <c r="BO128" s="362"/>
      <c r="BP128" s="1250">
        <f t="shared" si="165"/>
        <v>0</v>
      </c>
      <c r="BQ128" s="1251"/>
      <c r="BR128" s="1252"/>
      <c r="BS128" s="788"/>
    </row>
    <row r="129" spans="1:71" ht="12.75" customHeight="1" outlineLevel="1" x14ac:dyDescent="0.2">
      <c r="A129" s="788"/>
      <c r="B129" s="785">
        <v>583010</v>
      </c>
      <c r="C129" s="1141" t="str">
        <f>IF(ISERROR(VLOOKUP(B129,Constants!$X$2:Z$473,1,FALSE)),"No Match",VLOOKUP(B129,Constants!$X$2:$AA$473,4,FALSE))</f>
        <v>Subscriptions and Publication Costs</v>
      </c>
      <c r="D129" s="1142" t="e">
        <f>IF(ISERROR(VLOOKUP(B129,Constants!$X$2:AA$473,1,FALSE)),"No Match",VLOOKUP(#REF!,Constants!$X$2:$AA$473,4,FALSE))</f>
        <v>#REF!</v>
      </c>
      <c r="E129" s="1143"/>
      <c r="F129" s="1144"/>
      <c r="G129" s="1144"/>
      <c r="H129" s="1144"/>
      <c r="I129" s="1144"/>
      <c r="J129" s="1144"/>
      <c r="K129" s="1144"/>
      <c r="L129" s="1144"/>
      <c r="M129" s="1144"/>
      <c r="N129" s="1145">
        <v>0</v>
      </c>
      <c r="O129" s="1146"/>
      <c r="P129" s="1076">
        <f>'Cost Share'!P129</f>
        <v>0</v>
      </c>
      <c r="Q129" s="1077"/>
      <c r="R129" s="1078"/>
      <c r="S129" s="362"/>
      <c r="T129" s="1143"/>
      <c r="U129" s="1144"/>
      <c r="V129" s="1144"/>
      <c r="W129" s="1144"/>
      <c r="X129" s="1144"/>
      <c r="Y129" s="1144"/>
      <c r="Z129" s="1145">
        <v>0</v>
      </c>
      <c r="AA129" s="1147"/>
      <c r="AB129" s="1049">
        <f>'Cost Share'!Y129</f>
        <v>0</v>
      </c>
      <c r="AC129" s="1050"/>
      <c r="AD129" s="1051"/>
      <c r="AE129" s="362"/>
      <c r="AF129" s="1143"/>
      <c r="AG129" s="1144"/>
      <c r="AH129" s="1144"/>
      <c r="AI129" s="1144"/>
      <c r="AJ129" s="1144"/>
      <c r="AK129" s="1144"/>
      <c r="AL129" s="1145">
        <v>0</v>
      </c>
      <c r="AM129" s="1147"/>
      <c r="AN129" s="1049">
        <f>'Cost Share'!AH129</f>
        <v>0</v>
      </c>
      <c r="AO129" s="1050"/>
      <c r="AP129" s="1051"/>
      <c r="AQ129" s="362"/>
      <c r="AR129" s="1143"/>
      <c r="AS129" s="1144"/>
      <c r="AT129" s="1144"/>
      <c r="AU129" s="1144"/>
      <c r="AV129" s="1144"/>
      <c r="AW129" s="1144"/>
      <c r="AX129" s="1145">
        <v>0</v>
      </c>
      <c r="AY129" s="1147"/>
      <c r="AZ129" s="1049">
        <f>'Cost Share'!AR129</f>
        <v>0</v>
      </c>
      <c r="BA129" s="1050"/>
      <c r="BB129" s="1051"/>
      <c r="BC129" s="362"/>
      <c r="BD129" s="1143"/>
      <c r="BE129" s="1144"/>
      <c r="BF129" s="1144"/>
      <c r="BG129" s="1144"/>
      <c r="BH129" s="1144"/>
      <c r="BI129" s="1144"/>
      <c r="BJ129" s="1145">
        <v>0</v>
      </c>
      <c r="BK129" s="1147"/>
      <c r="BL129" s="1049">
        <f>'Cost Share'!BA129</f>
        <v>0</v>
      </c>
      <c r="BM129" s="1050"/>
      <c r="BN129" s="1051"/>
      <c r="BO129" s="362"/>
      <c r="BP129" s="1250">
        <f t="shared" si="165"/>
        <v>0</v>
      </c>
      <c r="BQ129" s="1251"/>
      <c r="BR129" s="1252"/>
      <c r="BS129" s="788"/>
    </row>
    <row r="130" spans="1:71" ht="12.75" customHeight="1" outlineLevel="1" x14ac:dyDescent="0.2">
      <c r="A130" s="788"/>
      <c r="B130" s="785">
        <v>282610</v>
      </c>
      <c r="C130" s="1141" t="str">
        <f>IF(ISERROR(VLOOKUP(B130,Constants!$X$2:Z$473,1,FALSE)),"No Match",VLOOKUP(B130,Constants!$X$2:$AA$473,4,FALSE))</f>
        <v>Software Subscriptions</v>
      </c>
      <c r="D130" s="1142" t="e">
        <f>IF(ISERROR(VLOOKUP(B130,Constants!$X$2:AA$473,1,FALSE)),"No Match",VLOOKUP(#REF!,Constants!$X$2:$AA$473,4,FALSE))</f>
        <v>#REF!</v>
      </c>
      <c r="E130" s="1143"/>
      <c r="F130" s="1144"/>
      <c r="G130" s="1144"/>
      <c r="H130" s="1144"/>
      <c r="I130" s="1144"/>
      <c r="J130" s="1144"/>
      <c r="K130" s="1144"/>
      <c r="L130" s="1144"/>
      <c r="M130" s="1144"/>
      <c r="N130" s="1145">
        <v>0</v>
      </c>
      <c r="O130" s="1146"/>
      <c r="P130" s="1076">
        <f>'Cost Share'!P130</f>
        <v>0</v>
      </c>
      <c r="Q130" s="1077"/>
      <c r="R130" s="1078"/>
      <c r="S130" s="362"/>
      <c r="T130" s="1143"/>
      <c r="U130" s="1144"/>
      <c r="V130" s="1144"/>
      <c r="W130" s="1144"/>
      <c r="X130" s="1144"/>
      <c r="Y130" s="1144"/>
      <c r="Z130" s="1145">
        <v>0</v>
      </c>
      <c r="AA130" s="1147"/>
      <c r="AB130" s="1049">
        <f>'Cost Share'!Y130</f>
        <v>0</v>
      </c>
      <c r="AC130" s="1050"/>
      <c r="AD130" s="1051"/>
      <c r="AE130" s="362"/>
      <c r="AF130" s="1143"/>
      <c r="AG130" s="1144"/>
      <c r="AH130" s="1144"/>
      <c r="AI130" s="1144"/>
      <c r="AJ130" s="1144"/>
      <c r="AK130" s="1144"/>
      <c r="AL130" s="1145">
        <v>0</v>
      </c>
      <c r="AM130" s="1147"/>
      <c r="AN130" s="1049">
        <f>'Cost Share'!AH130</f>
        <v>0</v>
      </c>
      <c r="AO130" s="1050"/>
      <c r="AP130" s="1051"/>
      <c r="AQ130" s="362"/>
      <c r="AR130" s="1143"/>
      <c r="AS130" s="1144"/>
      <c r="AT130" s="1144"/>
      <c r="AU130" s="1144"/>
      <c r="AV130" s="1144"/>
      <c r="AW130" s="1144"/>
      <c r="AX130" s="1145">
        <v>0</v>
      </c>
      <c r="AY130" s="1147"/>
      <c r="AZ130" s="1049">
        <f>'Cost Share'!AR130</f>
        <v>0</v>
      </c>
      <c r="BA130" s="1050"/>
      <c r="BB130" s="1051"/>
      <c r="BC130" s="362"/>
      <c r="BD130" s="1143"/>
      <c r="BE130" s="1144"/>
      <c r="BF130" s="1144"/>
      <c r="BG130" s="1144"/>
      <c r="BH130" s="1144"/>
      <c r="BI130" s="1144"/>
      <c r="BJ130" s="1145">
        <v>0</v>
      </c>
      <c r="BK130" s="1147"/>
      <c r="BL130" s="1049">
        <f>'Cost Share'!BA130</f>
        <v>0</v>
      </c>
      <c r="BM130" s="1050"/>
      <c r="BN130" s="1051"/>
      <c r="BO130" s="362"/>
      <c r="BP130" s="1250">
        <f t="shared" si="165"/>
        <v>0</v>
      </c>
      <c r="BQ130" s="1251"/>
      <c r="BR130" s="1252"/>
      <c r="BS130" s="788"/>
    </row>
    <row r="131" spans="1:71" ht="12.75" customHeight="1" outlineLevel="1" x14ac:dyDescent="0.2">
      <c r="A131" s="788"/>
      <c r="B131" s="785">
        <v>583020</v>
      </c>
      <c r="C131" s="1141" t="str">
        <f>IF(ISERROR(VLOOKUP(B131,Constants!$X$2:Z$473,1,FALSE)),"No Match",VLOOKUP(B131,Constants!$X$2:$AA$473,4,FALSE))</f>
        <v>Membership Dues</v>
      </c>
      <c r="D131" s="1142" t="e">
        <f>IF(ISERROR(VLOOKUP(B131,Constants!$X$2:AA$473,1,FALSE)),"No Match",VLOOKUP(#REF!,Constants!$X$2:$AA$473,4,FALSE))</f>
        <v>#REF!</v>
      </c>
      <c r="E131" s="1143"/>
      <c r="F131" s="1144"/>
      <c r="G131" s="1144"/>
      <c r="H131" s="1144"/>
      <c r="I131" s="1144"/>
      <c r="J131" s="1144"/>
      <c r="K131" s="1144"/>
      <c r="L131" s="1144"/>
      <c r="M131" s="1144"/>
      <c r="N131" s="1145">
        <v>0</v>
      </c>
      <c r="O131" s="1146"/>
      <c r="P131" s="1076">
        <f>'Cost Share'!P131</f>
        <v>0</v>
      </c>
      <c r="Q131" s="1077"/>
      <c r="R131" s="1078"/>
      <c r="S131" s="362"/>
      <c r="T131" s="1143"/>
      <c r="U131" s="1144"/>
      <c r="V131" s="1144"/>
      <c r="W131" s="1144"/>
      <c r="X131" s="1144"/>
      <c r="Y131" s="1144"/>
      <c r="Z131" s="1145">
        <v>0</v>
      </c>
      <c r="AA131" s="1147"/>
      <c r="AB131" s="1049">
        <f>'Cost Share'!Y131</f>
        <v>0</v>
      </c>
      <c r="AC131" s="1050"/>
      <c r="AD131" s="1051"/>
      <c r="AE131" s="362"/>
      <c r="AF131" s="1143"/>
      <c r="AG131" s="1144"/>
      <c r="AH131" s="1144"/>
      <c r="AI131" s="1144"/>
      <c r="AJ131" s="1144"/>
      <c r="AK131" s="1144"/>
      <c r="AL131" s="1145">
        <v>0</v>
      </c>
      <c r="AM131" s="1147"/>
      <c r="AN131" s="1049">
        <f>'Cost Share'!AH131</f>
        <v>0</v>
      </c>
      <c r="AO131" s="1050"/>
      <c r="AP131" s="1051"/>
      <c r="AQ131" s="362"/>
      <c r="AR131" s="1143"/>
      <c r="AS131" s="1144"/>
      <c r="AT131" s="1144"/>
      <c r="AU131" s="1144"/>
      <c r="AV131" s="1144"/>
      <c r="AW131" s="1144"/>
      <c r="AX131" s="1145">
        <v>0</v>
      </c>
      <c r="AY131" s="1147"/>
      <c r="AZ131" s="1049">
        <f>'Cost Share'!AR131</f>
        <v>0</v>
      </c>
      <c r="BA131" s="1050"/>
      <c r="BB131" s="1051"/>
      <c r="BC131" s="362"/>
      <c r="BD131" s="1143"/>
      <c r="BE131" s="1144"/>
      <c r="BF131" s="1144"/>
      <c r="BG131" s="1144"/>
      <c r="BH131" s="1144"/>
      <c r="BI131" s="1144"/>
      <c r="BJ131" s="1145">
        <v>0</v>
      </c>
      <c r="BK131" s="1147"/>
      <c r="BL131" s="1049">
        <f>'Cost Share'!BA131</f>
        <v>0</v>
      </c>
      <c r="BM131" s="1050"/>
      <c r="BN131" s="1051"/>
      <c r="BO131" s="362"/>
      <c r="BP131" s="1250">
        <f t="shared" si="165"/>
        <v>0</v>
      </c>
      <c r="BQ131" s="1251"/>
      <c r="BR131" s="1252"/>
      <c r="BS131" s="788"/>
    </row>
    <row r="132" spans="1:71" ht="12.75" customHeight="1" outlineLevel="1" x14ac:dyDescent="0.2">
      <c r="A132" s="788"/>
      <c r="B132" s="785">
        <v>284010</v>
      </c>
      <c r="C132" s="1141" t="str">
        <f>IF(ISERROR(VLOOKUP(B132,Constants!$X$2:Z$473,1,FALSE)),"No Match",VLOOKUP(B132,Constants!$X$2:$AA$473,4,FALSE))</f>
        <v>Postage</v>
      </c>
      <c r="D132" s="1142" t="e">
        <f>IF(ISERROR(VLOOKUP(B132,Constants!$X$2:AA$473,1,FALSE)),"No Match",VLOOKUP(#REF!,Constants!$X$2:$AA$473,4,FALSE))</f>
        <v>#REF!</v>
      </c>
      <c r="E132" s="1143"/>
      <c r="F132" s="1144"/>
      <c r="G132" s="1144"/>
      <c r="H132" s="1144"/>
      <c r="I132" s="1144"/>
      <c r="J132" s="1144"/>
      <c r="K132" s="1144"/>
      <c r="L132" s="1144"/>
      <c r="M132" s="1144"/>
      <c r="N132" s="1145">
        <v>0</v>
      </c>
      <c r="O132" s="1146"/>
      <c r="P132" s="1076">
        <f>'Cost Share'!P132</f>
        <v>0</v>
      </c>
      <c r="Q132" s="1077"/>
      <c r="R132" s="1078"/>
      <c r="S132" s="362"/>
      <c r="T132" s="1143"/>
      <c r="U132" s="1144"/>
      <c r="V132" s="1144"/>
      <c r="W132" s="1144"/>
      <c r="X132" s="1144"/>
      <c r="Y132" s="1144"/>
      <c r="Z132" s="1145">
        <v>0</v>
      </c>
      <c r="AA132" s="1147"/>
      <c r="AB132" s="1049">
        <f>'Cost Share'!Y132</f>
        <v>0</v>
      </c>
      <c r="AC132" s="1050"/>
      <c r="AD132" s="1051"/>
      <c r="AE132" s="362"/>
      <c r="AF132" s="1143"/>
      <c r="AG132" s="1144"/>
      <c r="AH132" s="1144"/>
      <c r="AI132" s="1144"/>
      <c r="AJ132" s="1144"/>
      <c r="AK132" s="1144"/>
      <c r="AL132" s="1145">
        <v>0</v>
      </c>
      <c r="AM132" s="1147"/>
      <c r="AN132" s="1049">
        <f>'Cost Share'!AH132</f>
        <v>0</v>
      </c>
      <c r="AO132" s="1050"/>
      <c r="AP132" s="1051"/>
      <c r="AQ132" s="362"/>
      <c r="AR132" s="1143"/>
      <c r="AS132" s="1144"/>
      <c r="AT132" s="1144"/>
      <c r="AU132" s="1144"/>
      <c r="AV132" s="1144"/>
      <c r="AW132" s="1144"/>
      <c r="AX132" s="1145">
        <v>0</v>
      </c>
      <c r="AY132" s="1147"/>
      <c r="AZ132" s="1049">
        <f>'Cost Share'!AR132</f>
        <v>0</v>
      </c>
      <c r="BA132" s="1050"/>
      <c r="BB132" s="1051"/>
      <c r="BC132" s="362"/>
      <c r="BD132" s="1143"/>
      <c r="BE132" s="1144"/>
      <c r="BF132" s="1144"/>
      <c r="BG132" s="1144"/>
      <c r="BH132" s="1144"/>
      <c r="BI132" s="1144"/>
      <c r="BJ132" s="1145">
        <v>0</v>
      </c>
      <c r="BK132" s="1147"/>
      <c r="BL132" s="1049">
        <f>'Cost Share'!BA132</f>
        <v>0</v>
      </c>
      <c r="BM132" s="1050"/>
      <c r="BN132" s="1051"/>
      <c r="BO132" s="362"/>
      <c r="BP132" s="1250">
        <f t="shared" si="165"/>
        <v>0</v>
      </c>
      <c r="BQ132" s="1251"/>
      <c r="BR132" s="1252"/>
      <c r="BS132" s="788"/>
    </row>
    <row r="133" spans="1:71" ht="12.75" customHeight="1" outlineLevel="1" x14ac:dyDescent="0.2">
      <c r="A133" s="788"/>
      <c r="B133" s="785">
        <v>284040</v>
      </c>
      <c r="C133" s="1141" t="str">
        <f>IF(ISERROR(VLOOKUP(B133,Constants!$X$2:Z$473,1,FALSE)),"No Match",VLOOKUP(B133,Constants!$X$2:$AA$473,4,FALSE))</f>
        <v>Freight/Delivery Services</v>
      </c>
      <c r="D133" s="1142" t="e">
        <f>IF(ISERROR(VLOOKUP(B133,Constants!$X$2:AA$473,1,FALSE)),"No Match",VLOOKUP(#REF!,Constants!$X$2:$AA$473,4,FALSE))</f>
        <v>#REF!</v>
      </c>
      <c r="E133" s="1143"/>
      <c r="F133" s="1144"/>
      <c r="G133" s="1144"/>
      <c r="H133" s="1144"/>
      <c r="I133" s="1144"/>
      <c r="J133" s="1144"/>
      <c r="K133" s="1144"/>
      <c r="L133" s="1144"/>
      <c r="M133" s="1144"/>
      <c r="N133" s="1145">
        <v>0</v>
      </c>
      <c r="O133" s="1146"/>
      <c r="P133" s="1076">
        <f>'Cost Share'!P133</f>
        <v>0</v>
      </c>
      <c r="Q133" s="1077"/>
      <c r="R133" s="1078"/>
      <c r="S133" s="362"/>
      <c r="T133" s="1143"/>
      <c r="U133" s="1144"/>
      <c r="V133" s="1144"/>
      <c r="W133" s="1144"/>
      <c r="X133" s="1144"/>
      <c r="Y133" s="1144"/>
      <c r="Z133" s="1145">
        <v>0</v>
      </c>
      <c r="AA133" s="1147"/>
      <c r="AB133" s="1049">
        <f>'Cost Share'!Y133</f>
        <v>0</v>
      </c>
      <c r="AC133" s="1050"/>
      <c r="AD133" s="1051"/>
      <c r="AE133" s="362"/>
      <c r="AF133" s="1143"/>
      <c r="AG133" s="1144"/>
      <c r="AH133" s="1144"/>
      <c r="AI133" s="1144"/>
      <c r="AJ133" s="1144"/>
      <c r="AK133" s="1144"/>
      <c r="AL133" s="1145">
        <v>0</v>
      </c>
      <c r="AM133" s="1147"/>
      <c r="AN133" s="1049">
        <f>'Cost Share'!AH133</f>
        <v>0</v>
      </c>
      <c r="AO133" s="1050"/>
      <c r="AP133" s="1051"/>
      <c r="AQ133" s="362"/>
      <c r="AR133" s="1143"/>
      <c r="AS133" s="1144"/>
      <c r="AT133" s="1144"/>
      <c r="AU133" s="1144"/>
      <c r="AV133" s="1144"/>
      <c r="AW133" s="1144"/>
      <c r="AX133" s="1145">
        <v>0</v>
      </c>
      <c r="AY133" s="1147"/>
      <c r="AZ133" s="1049">
        <f>'Cost Share'!AR133</f>
        <v>0</v>
      </c>
      <c r="BA133" s="1050"/>
      <c r="BB133" s="1051"/>
      <c r="BC133" s="362"/>
      <c r="BD133" s="1143"/>
      <c r="BE133" s="1144"/>
      <c r="BF133" s="1144"/>
      <c r="BG133" s="1144"/>
      <c r="BH133" s="1144"/>
      <c r="BI133" s="1144"/>
      <c r="BJ133" s="1145">
        <v>0</v>
      </c>
      <c r="BK133" s="1147"/>
      <c r="BL133" s="1049">
        <f>'Cost Share'!BA133</f>
        <v>0</v>
      </c>
      <c r="BM133" s="1050"/>
      <c r="BN133" s="1051"/>
      <c r="BO133" s="362"/>
      <c r="BP133" s="1250">
        <f t="shared" si="165"/>
        <v>0</v>
      </c>
      <c r="BQ133" s="1251"/>
      <c r="BR133" s="1252"/>
      <c r="BS133" s="788"/>
    </row>
    <row r="134" spans="1:71" ht="12.75" customHeight="1" outlineLevel="1" x14ac:dyDescent="0.2">
      <c r="A134" s="788"/>
      <c r="B134" s="785">
        <v>285010</v>
      </c>
      <c r="C134" s="1141" t="str">
        <f>IF(ISERROR(VLOOKUP(B134,Constants!$X$2:Z$473,1,FALSE)),"No Match",VLOOKUP(B134,Constants!$X$2:$AA$473,4,FALSE))</f>
        <v>Printing And Binding</v>
      </c>
      <c r="D134" s="1142" t="e">
        <f>IF(ISERROR(VLOOKUP(B134,Constants!$X$2:AA$473,1,FALSE)),"No Match",VLOOKUP(#REF!,Constants!$X$2:$AA$473,4,FALSE))</f>
        <v>#REF!</v>
      </c>
      <c r="E134" s="1143"/>
      <c r="F134" s="1144"/>
      <c r="G134" s="1144"/>
      <c r="H134" s="1144"/>
      <c r="I134" s="1144"/>
      <c r="J134" s="1144"/>
      <c r="K134" s="1144"/>
      <c r="L134" s="1144"/>
      <c r="M134" s="1144"/>
      <c r="N134" s="1145">
        <v>0</v>
      </c>
      <c r="O134" s="1146"/>
      <c r="P134" s="1076">
        <f>'Cost Share'!P134</f>
        <v>0</v>
      </c>
      <c r="Q134" s="1077"/>
      <c r="R134" s="1078"/>
      <c r="S134" s="362"/>
      <c r="T134" s="1143"/>
      <c r="U134" s="1144"/>
      <c r="V134" s="1144"/>
      <c r="W134" s="1144"/>
      <c r="X134" s="1144"/>
      <c r="Y134" s="1144"/>
      <c r="Z134" s="1145">
        <v>0</v>
      </c>
      <c r="AA134" s="1147"/>
      <c r="AB134" s="1049">
        <f>'Cost Share'!Y134</f>
        <v>0</v>
      </c>
      <c r="AC134" s="1050"/>
      <c r="AD134" s="1051"/>
      <c r="AE134" s="362"/>
      <c r="AF134" s="1143"/>
      <c r="AG134" s="1144"/>
      <c r="AH134" s="1144"/>
      <c r="AI134" s="1144"/>
      <c r="AJ134" s="1144"/>
      <c r="AK134" s="1144"/>
      <c r="AL134" s="1145">
        <v>0</v>
      </c>
      <c r="AM134" s="1147"/>
      <c r="AN134" s="1049">
        <f>'Cost Share'!AH134</f>
        <v>0</v>
      </c>
      <c r="AO134" s="1050"/>
      <c r="AP134" s="1051"/>
      <c r="AQ134" s="362"/>
      <c r="AR134" s="1143"/>
      <c r="AS134" s="1144"/>
      <c r="AT134" s="1144"/>
      <c r="AU134" s="1144"/>
      <c r="AV134" s="1144"/>
      <c r="AW134" s="1144"/>
      <c r="AX134" s="1145">
        <v>0</v>
      </c>
      <c r="AY134" s="1147"/>
      <c r="AZ134" s="1049">
        <f>'Cost Share'!AR134</f>
        <v>0</v>
      </c>
      <c r="BA134" s="1050"/>
      <c r="BB134" s="1051"/>
      <c r="BC134" s="362"/>
      <c r="BD134" s="1143"/>
      <c r="BE134" s="1144"/>
      <c r="BF134" s="1144"/>
      <c r="BG134" s="1144"/>
      <c r="BH134" s="1144"/>
      <c r="BI134" s="1144"/>
      <c r="BJ134" s="1145">
        <v>0</v>
      </c>
      <c r="BK134" s="1147"/>
      <c r="BL134" s="1049">
        <f>'Cost Share'!BA134</f>
        <v>0</v>
      </c>
      <c r="BM134" s="1050"/>
      <c r="BN134" s="1051"/>
      <c r="BO134" s="362"/>
      <c r="BP134" s="1250">
        <f t="shared" si="165"/>
        <v>0</v>
      </c>
      <c r="BQ134" s="1251"/>
      <c r="BR134" s="1252"/>
      <c r="BS134" s="788"/>
    </row>
    <row r="135" spans="1:71" ht="12.75" customHeight="1" outlineLevel="1" x14ac:dyDescent="0.2">
      <c r="A135" s="788"/>
      <c r="B135" s="785">
        <v>453410</v>
      </c>
      <c r="C135" s="1141" t="str">
        <f>IF(ISERROR(VLOOKUP(B135,Constants!$X$2:Z$473,1,FALSE)),"No Match",VLOOKUP(B135,Constants!$X$2:$AA$473,4,FALSE))</f>
        <v>PC &amp; Printer LE $5,000 - Add $130/Year/Device for IT Services</v>
      </c>
      <c r="D135" s="1142" t="e">
        <f>IF(ISERROR(VLOOKUP(B135,Constants!$X$2:AA$473,1,FALSE)),"No Match",VLOOKUP(#REF!,Constants!$X$2:$AA$473,4,FALSE))</f>
        <v>#REF!</v>
      </c>
      <c r="E135" s="1143"/>
      <c r="F135" s="1144"/>
      <c r="G135" s="1144"/>
      <c r="H135" s="1144"/>
      <c r="I135" s="1144"/>
      <c r="J135" s="1144"/>
      <c r="K135" s="1144"/>
      <c r="L135" s="1144"/>
      <c r="M135" s="1144"/>
      <c r="N135" s="1145">
        <v>0</v>
      </c>
      <c r="O135" s="1146"/>
      <c r="P135" s="1076">
        <f>'Cost Share'!P135</f>
        <v>0</v>
      </c>
      <c r="Q135" s="1077"/>
      <c r="R135" s="1078"/>
      <c r="S135" s="362"/>
      <c r="T135" s="1143"/>
      <c r="U135" s="1144"/>
      <c r="V135" s="1144"/>
      <c r="W135" s="1144"/>
      <c r="X135" s="1144"/>
      <c r="Y135" s="1442"/>
      <c r="Z135" s="1145">
        <v>0</v>
      </c>
      <c r="AA135" s="1147"/>
      <c r="AB135" s="1049">
        <f>'Cost Share'!Y135</f>
        <v>0</v>
      </c>
      <c r="AC135" s="1050"/>
      <c r="AD135" s="1051"/>
      <c r="AE135" s="362"/>
      <c r="AF135" s="1143"/>
      <c r="AG135" s="1144"/>
      <c r="AH135" s="1144"/>
      <c r="AI135" s="1144"/>
      <c r="AJ135" s="1144"/>
      <c r="AK135" s="1442"/>
      <c r="AL135" s="1145">
        <v>0</v>
      </c>
      <c r="AM135" s="1147"/>
      <c r="AN135" s="1049">
        <f>'Cost Share'!AH135</f>
        <v>0</v>
      </c>
      <c r="AO135" s="1050"/>
      <c r="AP135" s="1051"/>
      <c r="AQ135" s="362"/>
      <c r="AR135" s="1143"/>
      <c r="AS135" s="1144"/>
      <c r="AT135" s="1144"/>
      <c r="AU135" s="1144"/>
      <c r="AV135" s="1144"/>
      <c r="AW135" s="1144"/>
      <c r="AX135" s="1145">
        <v>0</v>
      </c>
      <c r="AY135" s="1147"/>
      <c r="AZ135" s="1049">
        <f>'Cost Share'!AR135</f>
        <v>0</v>
      </c>
      <c r="BA135" s="1050"/>
      <c r="BB135" s="1051"/>
      <c r="BC135" s="362"/>
      <c r="BD135" s="1143"/>
      <c r="BE135" s="1144"/>
      <c r="BF135" s="1144"/>
      <c r="BG135" s="1144"/>
      <c r="BH135" s="1144"/>
      <c r="BI135" s="1144"/>
      <c r="BJ135" s="1145">
        <v>0</v>
      </c>
      <c r="BK135" s="1147"/>
      <c r="BL135" s="1049">
        <f>'Cost Share'!BA135</f>
        <v>0</v>
      </c>
      <c r="BM135" s="1050"/>
      <c r="BN135" s="1051"/>
      <c r="BO135" s="362"/>
      <c r="BP135" s="1250">
        <f t="shared" si="165"/>
        <v>0</v>
      </c>
      <c r="BQ135" s="1251"/>
      <c r="BR135" s="1252"/>
      <c r="BS135" s="788"/>
    </row>
    <row r="136" spans="1:71" ht="12.75" customHeight="1" outlineLevel="1" x14ac:dyDescent="0.2">
      <c r="A136" s="788"/>
      <c r="B136" s="785">
        <v>471310</v>
      </c>
      <c r="C136" s="1141" t="str">
        <f>IF(ISERROR(VLOOKUP(B136,Constants!$X$2:Z$473,1,FALSE)),"No Match",VLOOKUP(B136,Constants!$X$2:$AA$473,4,FALSE))</f>
        <v>PC Software Purchase</v>
      </c>
      <c r="D136" s="1142" t="e">
        <f>IF(ISERROR(VLOOKUP(B136,Constants!$X$2:AA$473,1,FALSE)),"No Match",VLOOKUP(#REF!,Constants!$X$2:$AA$473,4,FALSE))</f>
        <v>#REF!</v>
      </c>
      <c r="E136" s="1143"/>
      <c r="F136" s="1144"/>
      <c r="G136" s="1144"/>
      <c r="H136" s="1144"/>
      <c r="I136" s="1144"/>
      <c r="J136" s="1144"/>
      <c r="K136" s="1144"/>
      <c r="L136" s="1144"/>
      <c r="M136" s="1144"/>
      <c r="N136" s="1145">
        <v>0</v>
      </c>
      <c r="O136" s="1146"/>
      <c r="P136" s="1076">
        <f>'Cost Share'!P136</f>
        <v>0</v>
      </c>
      <c r="Q136" s="1077"/>
      <c r="R136" s="1078"/>
      <c r="S136" s="362"/>
      <c r="T136" s="1143"/>
      <c r="U136" s="1144"/>
      <c r="V136" s="1144"/>
      <c r="W136" s="1144"/>
      <c r="X136" s="1144"/>
      <c r="Y136" s="1144"/>
      <c r="Z136" s="1145">
        <v>0</v>
      </c>
      <c r="AA136" s="1147"/>
      <c r="AB136" s="1049">
        <f>'Cost Share'!Y136</f>
        <v>0</v>
      </c>
      <c r="AC136" s="1050"/>
      <c r="AD136" s="1051"/>
      <c r="AE136" s="362"/>
      <c r="AF136" s="1143"/>
      <c r="AG136" s="1144"/>
      <c r="AH136" s="1144"/>
      <c r="AI136" s="1144"/>
      <c r="AJ136" s="1144"/>
      <c r="AK136" s="1144"/>
      <c r="AL136" s="1145">
        <v>0</v>
      </c>
      <c r="AM136" s="1147"/>
      <c r="AN136" s="1049">
        <f>'Cost Share'!AH136</f>
        <v>0</v>
      </c>
      <c r="AO136" s="1050"/>
      <c r="AP136" s="1051"/>
      <c r="AQ136" s="362"/>
      <c r="AR136" s="1143"/>
      <c r="AS136" s="1144"/>
      <c r="AT136" s="1144"/>
      <c r="AU136" s="1144"/>
      <c r="AV136" s="1144"/>
      <c r="AW136" s="1144"/>
      <c r="AX136" s="1145">
        <v>0</v>
      </c>
      <c r="AY136" s="1147"/>
      <c r="AZ136" s="1049">
        <f>'Cost Share'!AR136</f>
        <v>0</v>
      </c>
      <c r="BA136" s="1050"/>
      <c r="BB136" s="1051"/>
      <c r="BC136" s="362"/>
      <c r="BD136" s="1143"/>
      <c r="BE136" s="1144"/>
      <c r="BF136" s="1144"/>
      <c r="BG136" s="1144"/>
      <c r="BH136" s="1144"/>
      <c r="BI136" s="1144"/>
      <c r="BJ136" s="1145">
        <v>0</v>
      </c>
      <c r="BK136" s="1147"/>
      <c r="BL136" s="1049">
        <f>'Cost Share'!BA136</f>
        <v>0</v>
      </c>
      <c r="BM136" s="1050"/>
      <c r="BN136" s="1051"/>
      <c r="BO136" s="362"/>
      <c r="BP136" s="1250">
        <f t="shared" si="165"/>
        <v>0</v>
      </c>
      <c r="BQ136" s="1251"/>
      <c r="BR136" s="1252"/>
      <c r="BS136" s="788"/>
    </row>
    <row r="137" spans="1:71" ht="12.75" customHeight="1" outlineLevel="1" x14ac:dyDescent="0.2">
      <c r="A137" s="788"/>
      <c r="B137" s="785">
        <v>218105</v>
      </c>
      <c r="C137" s="1141" t="str">
        <f>IF(ISERROR(VLOOKUP(B137,Constants!$X$2:Z$473,1,FALSE)),"No Match",VLOOKUP(B137,Constants!$X$2:$AA$473,4,FALSE))</f>
        <v>Contract Food Services</v>
      </c>
      <c r="D137" s="1142" t="e">
        <f>IF(ISERROR(VLOOKUP(B137,Constants!$X$2:AA$473,1,FALSE)),"No Match",VLOOKUP(#REF!,Constants!$X$2:$AA$473,4,FALSE))</f>
        <v>#REF!</v>
      </c>
      <c r="E137" s="1143"/>
      <c r="F137" s="1144"/>
      <c r="G137" s="1144"/>
      <c r="H137" s="1144"/>
      <c r="I137" s="1144"/>
      <c r="J137" s="1144"/>
      <c r="K137" s="1144"/>
      <c r="L137" s="1144"/>
      <c r="M137" s="1144"/>
      <c r="N137" s="1145">
        <v>0</v>
      </c>
      <c r="O137" s="1146"/>
      <c r="P137" s="1076">
        <f>'Cost Share'!P137</f>
        <v>0</v>
      </c>
      <c r="Q137" s="1077"/>
      <c r="R137" s="1078"/>
      <c r="S137" s="362"/>
      <c r="T137" s="1143"/>
      <c r="U137" s="1144"/>
      <c r="V137" s="1144"/>
      <c r="W137" s="1144"/>
      <c r="X137" s="1144"/>
      <c r="Y137" s="1442"/>
      <c r="Z137" s="1145">
        <v>0</v>
      </c>
      <c r="AA137" s="1147"/>
      <c r="AB137" s="1049">
        <f>'Cost Share'!Y137</f>
        <v>0</v>
      </c>
      <c r="AC137" s="1050"/>
      <c r="AD137" s="1051"/>
      <c r="AE137" s="362"/>
      <c r="AF137" s="1143"/>
      <c r="AG137" s="1144"/>
      <c r="AH137" s="1144"/>
      <c r="AI137" s="1144"/>
      <c r="AJ137" s="1144"/>
      <c r="AK137" s="1144"/>
      <c r="AL137" s="1145">
        <v>0</v>
      </c>
      <c r="AM137" s="1147"/>
      <c r="AN137" s="1049">
        <f>'Cost Share'!AH137</f>
        <v>0</v>
      </c>
      <c r="AO137" s="1050"/>
      <c r="AP137" s="1051"/>
      <c r="AQ137" s="362"/>
      <c r="AR137" s="1143"/>
      <c r="AS137" s="1144"/>
      <c r="AT137" s="1144"/>
      <c r="AU137" s="1144"/>
      <c r="AV137" s="1144"/>
      <c r="AW137" s="1144"/>
      <c r="AX137" s="1145">
        <v>0</v>
      </c>
      <c r="AY137" s="1147"/>
      <c r="AZ137" s="1049">
        <f>'Cost Share'!AR137</f>
        <v>0</v>
      </c>
      <c r="BA137" s="1050"/>
      <c r="BB137" s="1051"/>
      <c r="BC137" s="362"/>
      <c r="BD137" s="1143"/>
      <c r="BE137" s="1144"/>
      <c r="BF137" s="1144"/>
      <c r="BG137" s="1144"/>
      <c r="BH137" s="1144"/>
      <c r="BI137" s="1144"/>
      <c r="BJ137" s="1145">
        <v>0</v>
      </c>
      <c r="BK137" s="1147"/>
      <c r="BL137" s="1049">
        <f>'Cost Share'!BA137</f>
        <v>0</v>
      </c>
      <c r="BM137" s="1050"/>
      <c r="BN137" s="1051"/>
      <c r="BO137" s="362"/>
      <c r="BP137" s="1250">
        <f t="shared" si="165"/>
        <v>0</v>
      </c>
      <c r="BQ137" s="1251"/>
      <c r="BR137" s="1252"/>
      <c r="BS137" s="788"/>
    </row>
    <row r="138" spans="1:71" ht="12.75" customHeight="1" outlineLevel="1" x14ac:dyDescent="0.2">
      <c r="A138" s="788"/>
      <c r="B138" s="785">
        <v>218106</v>
      </c>
      <c r="C138" s="1141" t="str">
        <f>IF(ISERROR(VLOOKUP(B138,Constants!$X$2:Z$473,1,FALSE)),"No Match",VLOOKUP(B138,Constants!$X$2:$AA$473,4,FALSE))</f>
        <v>Food Services for Conferences</v>
      </c>
      <c r="D138" s="1142" t="e">
        <f>IF(ISERROR(VLOOKUP(B138,Constants!$X$2:AA$473,1,FALSE)),"No Match",VLOOKUP(#REF!,Constants!$X$2:$AA$473,4,FALSE))</f>
        <v>#REF!</v>
      </c>
      <c r="E138" s="1143"/>
      <c r="F138" s="1144"/>
      <c r="G138" s="1144"/>
      <c r="H138" s="1144"/>
      <c r="I138" s="1144"/>
      <c r="J138" s="1144"/>
      <c r="K138" s="1144"/>
      <c r="L138" s="1144"/>
      <c r="M138" s="1144"/>
      <c r="N138" s="1145">
        <v>0</v>
      </c>
      <c r="O138" s="1146"/>
      <c r="P138" s="1076">
        <f>'Cost Share'!P138</f>
        <v>0</v>
      </c>
      <c r="Q138" s="1077"/>
      <c r="R138" s="1078"/>
      <c r="S138" s="362"/>
      <c r="T138" s="1143"/>
      <c r="U138" s="1144"/>
      <c r="V138" s="1144"/>
      <c r="W138" s="1144"/>
      <c r="X138" s="1144"/>
      <c r="Y138" s="1144"/>
      <c r="Z138" s="1145">
        <v>0</v>
      </c>
      <c r="AA138" s="1147"/>
      <c r="AB138" s="1049">
        <f>'Cost Share'!Y138</f>
        <v>0</v>
      </c>
      <c r="AC138" s="1050"/>
      <c r="AD138" s="1051"/>
      <c r="AE138" s="362"/>
      <c r="AF138" s="1143"/>
      <c r="AG138" s="1144"/>
      <c r="AH138" s="1144"/>
      <c r="AI138" s="1144"/>
      <c r="AJ138" s="1144"/>
      <c r="AK138" s="1144"/>
      <c r="AL138" s="1145">
        <v>0</v>
      </c>
      <c r="AM138" s="1147"/>
      <c r="AN138" s="1049">
        <f>'Cost Share'!AH138</f>
        <v>0</v>
      </c>
      <c r="AO138" s="1050"/>
      <c r="AP138" s="1051"/>
      <c r="AQ138" s="362"/>
      <c r="AR138" s="1143"/>
      <c r="AS138" s="1144"/>
      <c r="AT138" s="1144"/>
      <c r="AU138" s="1144"/>
      <c r="AV138" s="1144"/>
      <c r="AW138" s="1144"/>
      <c r="AX138" s="1145">
        <v>0</v>
      </c>
      <c r="AY138" s="1147"/>
      <c r="AZ138" s="1049">
        <f>'Cost Share'!AR138</f>
        <v>0</v>
      </c>
      <c r="BA138" s="1050"/>
      <c r="BB138" s="1051"/>
      <c r="BC138" s="362"/>
      <c r="BD138" s="1143"/>
      <c r="BE138" s="1144"/>
      <c r="BF138" s="1144"/>
      <c r="BG138" s="1144"/>
      <c r="BH138" s="1144"/>
      <c r="BI138" s="1144"/>
      <c r="BJ138" s="1145">
        <v>0</v>
      </c>
      <c r="BK138" s="1147"/>
      <c r="BL138" s="1049">
        <f>'Cost Share'!BA138</f>
        <v>0</v>
      </c>
      <c r="BM138" s="1050"/>
      <c r="BN138" s="1051"/>
      <c r="BO138" s="362"/>
      <c r="BP138" s="1250">
        <f t="shared" si="165"/>
        <v>0</v>
      </c>
      <c r="BQ138" s="1251"/>
      <c r="BR138" s="1252"/>
      <c r="BS138" s="788"/>
    </row>
    <row r="139" spans="1:71" ht="12.75" customHeight="1" outlineLevel="1" x14ac:dyDescent="0.2">
      <c r="A139" s="788"/>
      <c r="B139" s="785">
        <v>341010</v>
      </c>
      <c r="C139" s="1141" t="str">
        <f>IF(ISERROR(VLOOKUP(B139,Constants!$X$2:Z$473,1,FALSE)),"No Match",VLOOKUP(B139,Constants!$X$2:$AA$473,4,FALSE))</f>
        <v xml:space="preserve">Purchase of Food Products       </v>
      </c>
      <c r="D139" s="1142" t="e">
        <f>IF(ISERROR(VLOOKUP(B139,Constants!$X$2:AA$473,1,FALSE)),"No Match",VLOOKUP(#REF!,Constants!$X$2:$AA$473,4,FALSE))</f>
        <v>#REF!</v>
      </c>
      <c r="E139" s="1143"/>
      <c r="F139" s="1144"/>
      <c r="G139" s="1144"/>
      <c r="H139" s="1144"/>
      <c r="I139" s="1144"/>
      <c r="J139" s="1144"/>
      <c r="K139" s="1144"/>
      <c r="L139" s="1144"/>
      <c r="M139" s="1144"/>
      <c r="N139" s="1145">
        <v>0</v>
      </c>
      <c r="O139" s="1146"/>
      <c r="P139" s="1076">
        <f>'Cost Share'!P139</f>
        <v>0</v>
      </c>
      <c r="Q139" s="1077"/>
      <c r="R139" s="1078"/>
      <c r="S139" s="362"/>
      <c r="T139" s="1143"/>
      <c r="U139" s="1144"/>
      <c r="V139" s="1144"/>
      <c r="W139" s="1144"/>
      <c r="X139" s="1144"/>
      <c r="Y139" s="1144"/>
      <c r="Z139" s="1145">
        <v>0</v>
      </c>
      <c r="AA139" s="1147"/>
      <c r="AB139" s="1049">
        <f>'Cost Share'!Y139</f>
        <v>0</v>
      </c>
      <c r="AC139" s="1050"/>
      <c r="AD139" s="1051"/>
      <c r="AE139" s="362"/>
      <c r="AF139" s="1143"/>
      <c r="AG139" s="1144"/>
      <c r="AH139" s="1144"/>
      <c r="AI139" s="1144"/>
      <c r="AJ139" s="1144"/>
      <c r="AK139" s="1144"/>
      <c r="AL139" s="1145">
        <v>0</v>
      </c>
      <c r="AM139" s="1147"/>
      <c r="AN139" s="1049">
        <f>'Cost Share'!AH139</f>
        <v>0</v>
      </c>
      <c r="AO139" s="1050"/>
      <c r="AP139" s="1051"/>
      <c r="AQ139" s="362"/>
      <c r="AR139" s="1143"/>
      <c r="AS139" s="1144"/>
      <c r="AT139" s="1144"/>
      <c r="AU139" s="1144"/>
      <c r="AV139" s="1144"/>
      <c r="AW139" s="1144"/>
      <c r="AX139" s="1145">
        <v>0</v>
      </c>
      <c r="AY139" s="1147"/>
      <c r="AZ139" s="1049">
        <f>'Cost Share'!AR139</f>
        <v>0</v>
      </c>
      <c r="BA139" s="1050"/>
      <c r="BB139" s="1051"/>
      <c r="BC139" s="362"/>
      <c r="BD139" s="1143"/>
      <c r="BE139" s="1144"/>
      <c r="BF139" s="1144"/>
      <c r="BG139" s="1144"/>
      <c r="BH139" s="1144"/>
      <c r="BI139" s="1144"/>
      <c r="BJ139" s="1145">
        <v>0</v>
      </c>
      <c r="BK139" s="1147"/>
      <c r="BL139" s="1049">
        <f>'Cost Share'!BA139</f>
        <v>0</v>
      </c>
      <c r="BM139" s="1050"/>
      <c r="BN139" s="1051"/>
      <c r="BO139" s="362"/>
      <c r="BP139" s="1250">
        <f t="shared" si="165"/>
        <v>0</v>
      </c>
      <c r="BQ139" s="1251"/>
      <c r="BR139" s="1252"/>
      <c r="BS139" s="788"/>
    </row>
    <row r="140" spans="1:71" ht="12.75" customHeight="1" outlineLevel="1" x14ac:dyDescent="0.2">
      <c r="A140" s="788"/>
      <c r="B140" s="785">
        <v>251210</v>
      </c>
      <c r="C140" s="1141" t="str">
        <f>IF(ISERROR(VLOOKUP(B140,Constants!$X$2:Z$473,1,FALSE)),"No Match",VLOOKUP(B140,Constants!$X$2:$AA$473,4,FALSE))</f>
        <v>Rent/Lease Building/Office Space</v>
      </c>
      <c r="D140" s="1142" t="e">
        <f>IF(ISERROR(VLOOKUP(B140,Constants!$X$2:AA$473,1,FALSE)),"No Match",VLOOKUP(#REF!,Constants!$X$2:$AA$473,4,FALSE))</f>
        <v>#REF!</v>
      </c>
      <c r="E140" s="1143"/>
      <c r="F140" s="1144"/>
      <c r="G140" s="1144"/>
      <c r="H140" s="1144"/>
      <c r="I140" s="1144"/>
      <c r="J140" s="1144"/>
      <c r="K140" s="1144"/>
      <c r="L140" s="1144"/>
      <c r="M140" s="1144"/>
      <c r="N140" s="1145">
        <v>0</v>
      </c>
      <c r="O140" s="1146"/>
      <c r="P140" s="1076">
        <f>'Cost Share'!P140</f>
        <v>0</v>
      </c>
      <c r="Q140" s="1077"/>
      <c r="R140" s="1078"/>
      <c r="S140" s="362"/>
      <c r="T140" s="1143"/>
      <c r="U140" s="1144"/>
      <c r="V140" s="1144"/>
      <c r="W140" s="1144"/>
      <c r="X140" s="1144"/>
      <c r="Y140" s="1144"/>
      <c r="Z140" s="1145">
        <v>0</v>
      </c>
      <c r="AA140" s="1147"/>
      <c r="AB140" s="1049">
        <f>'Cost Share'!Y140</f>
        <v>0</v>
      </c>
      <c r="AC140" s="1050"/>
      <c r="AD140" s="1051"/>
      <c r="AE140" s="362"/>
      <c r="AF140" s="1143"/>
      <c r="AG140" s="1144"/>
      <c r="AH140" s="1144"/>
      <c r="AI140" s="1144"/>
      <c r="AJ140" s="1144"/>
      <c r="AK140" s="1144"/>
      <c r="AL140" s="1145">
        <v>0</v>
      </c>
      <c r="AM140" s="1147"/>
      <c r="AN140" s="1049">
        <f>'Cost Share'!AH140</f>
        <v>0</v>
      </c>
      <c r="AO140" s="1050"/>
      <c r="AP140" s="1051"/>
      <c r="AQ140" s="362"/>
      <c r="AR140" s="1143"/>
      <c r="AS140" s="1144"/>
      <c r="AT140" s="1144"/>
      <c r="AU140" s="1144"/>
      <c r="AV140" s="1144"/>
      <c r="AW140" s="1144"/>
      <c r="AX140" s="1145">
        <v>0</v>
      </c>
      <c r="AY140" s="1147"/>
      <c r="AZ140" s="1049">
        <f>'Cost Share'!AR140</f>
        <v>0</v>
      </c>
      <c r="BA140" s="1050"/>
      <c r="BB140" s="1051"/>
      <c r="BC140" s="362"/>
      <c r="BD140" s="1143"/>
      <c r="BE140" s="1144"/>
      <c r="BF140" s="1144"/>
      <c r="BG140" s="1144"/>
      <c r="BH140" s="1144"/>
      <c r="BI140" s="1144"/>
      <c r="BJ140" s="1145">
        <v>0</v>
      </c>
      <c r="BK140" s="1147"/>
      <c r="BL140" s="1049">
        <f>'Cost Share'!BA140</f>
        <v>0</v>
      </c>
      <c r="BM140" s="1050"/>
      <c r="BN140" s="1051"/>
      <c r="BO140" s="362"/>
      <c r="BP140" s="1250">
        <f t="shared" si="165"/>
        <v>0</v>
      </c>
      <c r="BQ140" s="1251"/>
      <c r="BR140" s="1252"/>
      <c r="BS140" s="788"/>
    </row>
    <row r="141" spans="1:71" ht="12.75" customHeight="1" outlineLevel="1" x14ac:dyDescent="0.2">
      <c r="A141" s="788"/>
      <c r="B141" s="785">
        <v>251310</v>
      </c>
      <c r="C141" s="1141" t="str">
        <f>IF(ISERROR(VLOOKUP(B141,Constants!$X$2:Z$473,1,FALSE)),"No Match",VLOOKUP(B141,Constants!$X$2:$AA$473,4,FALSE))</f>
        <v>Rent/Lease Other Facilities</v>
      </c>
      <c r="D141" s="1142" t="e">
        <f>IF(ISERROR(VLOOKUP(B141,Constants!$X$2:AA$473,1,FALSE)),"No Match",VLOOKUP(#REF!,Constants!$X$2:$AA$473,4,FALSE))</f>
        <v>#REF!</v>
      </c>
      <c r="E141" s="1143"/>
      <c r="F141" s="1144"/>
      <c r="G141" s="1144"/>
      <c r="H141" s="1144"/>
      <c r="I141" s="1144"/>
      <c r="J141" s="1144"/>
      <c r="K141" s="1144"/>
      <c r="L141" s="1144"/>
      <c r="M141" s="1144"/>
      <c r="N141" s="1145">
        <v>0</v>
      </c>
      <c r="O141" s="1146"/>
      <c r="P141" s="1076">
        <f>'Cost Share'!P141</f>
        <v>0</v>
      </c>
      <c r="Q141" s="1077"/>
      <c r="R141" s="1078"/>
      <c r="S141" s="362"/>
      <c r="T141" s="1143"/>
      <c r="U141" s="1144"/>
      <c r="V141" s="1144"/>
      <c r="W141" s="1144"/>
      <c r="X141" s="1144"/>
      <c r="Y141" s="1144"/>
      <c r="Z141" s="1145">
        <v>0</v>
      </c>
      <c r="AA141" s="1147"/>
      <c r="AB141" s="1049">
        <f>'Cost Share'!Y141</f>
        <v>0</v>
      </c>
      <c r="AC141" s="1050"/>
      <c r="AD141" s="1051"/>
      <c r="AE141" s="362"/>
      <c r="AF141" s="1143"/>
      <c r="AG141" s="1144"/>
      <c r="AH141" s="1144"/>
      <c r="AI141" s="1144"/>
      <c r="AJ141" s="1144"/>
      <c r="AK141" s="1144"/>
      <c r="AL141" s="1145">
        <v>0</v>
      </c>
      <c r="AM141" s="1147"/>
      <c r="AN141" s="1049">
        <f>'Cost Share'!AH141</f>
        <v>0</v>
      </c>
      <c r="AO141" s="1050"/>
      <c r="AP141" s="1051"/>
      <c r="AQ141" s="362"/>
      <c r="AR141" s="1143"/>
      <c r="AS141" s="1144"/>
      <c r="AT141" s="1144"/>
      <c r="AU141" s="1144"/>
      <c r="AV141" s="1144"/>
      <c r="AW141" s="1144"/>
      <c r="AX141" s="1145">
        <v>0</v>
      </c>
      <c r="AY141" s="1147"/>
      <c r="AZ141" s="1049">
        <f>'Cost Share'!AR141</f>
        <v>0</v>
      </c>
      <c r="BA141" s="1050"/>
      <c r="BB141" s="1051"/>
      <c r="BC141" s="362"/>
      <c r="BD141" s="1143"/>
      <c r="BE141" s="1144"/>
      <c r="BF141" s="1144"/>
      <c r="BG141" s="1144"/>
      <c r="BH141" s="1144"/>
      <c r="BI141" s="1144"/>
      <c r="BJ141" s="1145">
        <v>0</v>
      </c>
      <c r="BK141" s="1147"/>
      <c r="BL141" s="1049">
        <f>'Cost Share'!BA141</f>
        <v>0</v>
      </c>
      <c r="BM141" s="1050"/>
      <c r="BN141" s="1051"/>
      <c r="BO141" s="362"/>
      <c r="BP141" s="1250">
        <f t="shared" si="165"/>
        <v>0</v>
      </c>
      <c r="BQ141" s="1251"/>
      <c r="BR141" s="1252"/>
      <c r="BS141" s="788"/>
    </row>
    <row r="142" spans="1:71" ht="12.75" customHeight="1" outlineLevel="1" x14ac:dyDescent="0.2">
      <c r="A142" s="788"/>
      <c r="B142" s="785">
        <v>251320</v>
      </c>
      <c r="C142" s="1141" t="str">
        <f>IF(ISERROR(VLOOKUP(B142,Constants!$X$2:Z$473,1,FALSE)),"No Match",VLOOKUP(B142,Constants!$X$2:$AA$473,4,FALSE))</f>
        <v>Room Rental for Conferences</v>
      </c>
      <c r="D142" s="1142" t="e">
        <f>IF(ISERROR(VLOOKUP(B142,Constants!$X$2:AA$473,1,FALSE)),"No Match",VLOOKUP(#REF!,Constants!$X$2:$AA$473,4,FALSE))</f>
        <v>#REF!</v>
      </c>
      <c r="E142" s="1143"/>
      <c r="F142" s="1144"/>
      <c r="G142" s="1144"/>
      <c r="H142" s="1144"/>
      <c r="I142" s="1144"/>
      <c r="J142" s="1144"/>
      <c r="K142" s="1144"/>
      <c r="L142" s="1144"/>
      <c r="M142" s="1144"/>
      <c r="N142" s="1145">
        <v>0</v>
      </c>
      <c r="O142" s="1146"/>
      <c r="P142" s="1076">
        <f>'Cost Share'!P142</f>
        <v>0</v>
      </c>
      <c r="Q142" s="1077"/>
      <c r="R142" s="1078"/>
      <c r="S142" s="362"/>
      <c r="T142" s="1143"/>
      <c r="U142" s="1144"/>
      <c r="V142" s="1144"/>
      <c r="W142" s="1144"/>
      <c r="X142" s="1144"/>
      <c r="Y142" s="1144"/>
      <c r="Z142" s="1145"/>
      <c r="AA142" s="1147"/>
      <c r="AB142" s="1049">
        <f>'Cost Share'!Y142</f>
        <v>0</v>
      </c>
      <c r="AC142" s="1050"/>
      <c r="AD142" s="1051"/>
      <c r="AE142" s="362"/>
      <c r="AF142" s="1143"/>
      <c r="AG142" s="1144"/>
      <c r="AH142" s="1144"/>
      <c r="AI142" s="1144"/>
      <c r="AJ142" s="1144"/>
      <c r="AK142" s="1144"/>
      <c r="AL142" s="1145">
        <v>0</v>
      </c>
      <c r="AM142" s="1147"/>
      <c r="AN142" s="1049">
        <f>'Cost Share'!AH142</f>
        <v>0</v>
      </c>
      <c r="AO142" s="1050"/>
      <c r="AP142" s="1051"/>
      <c r="AQ142" s="362"/>
      <c r="AR142" s="1143"/>
      <c r="AS142" s="1144"/>
      <c r="AT142" s="1144"/>
      <c r="AU142" s="1144"/>
      <c r="AV142" s="1144"/>
      <c r="AW142" s="1144"/>
      <c r="AX142" s="1145">
        <v>0</v>
      </c>
      <c r="AY142" s="1147"/>
      <c r="AZ142" s="1049">
        <f>'Cost Share'!AR142</f>
        <v>0</v>
      </c>
      <c r="BA142" s="1050"/>
      <c r="BB142" s="1051"/>
      <c r="BC142" s="362"/>
      <c r="BD142" s="1143"/>
      <c r="BE142" s="1144"/>
      <c r="BF142" s="1144"/>
      <c r="BG142" s="1144"/>
      <c r="BH142" s="1144"/>
      <c r="BI142" s="1144"/>
      <c r="BJ142" s="1145">
        <v>0</v>
      </c>
      <c r="BK142" s="1147"/>
      <c r="BL142" s="1049">
        <f>'Cost Share'!BA142</f>
        <v>0</v>
      </c>
      <c r="BM142" s="1050"/>
      <c r="BN142" s="1051"/>
      <c r="BO142" s="362"/>
      <c r="BP142" s="1250">
        <f t="shared" si="165"/>
        <v>0</v>
      </c>
      <c r="BQ142" s="1251"/>
      <c r="BR142" s="1252"/>
      <c r="BS142" s="788"/>
    </row>
    <row r="143" spans="1:71" ht="12.75" customHeight="1" outlineLevel="1" x14ac:dyDescent="0.2">
      <c r="A143" s="788"/>
      <c r="B143" s="785">
        <v>252110</v>
      </c>
      <c r="C143" s="1141" t="str">
        <f>IF(ISERROR(VLOOKUP(B143,Constants!$X$2:Z$473,1,FALSE)),"No Match",VLOOKUP(B143,Constants!$X$2:$AA$473,4,FALSE))</f>
        <v>Rent/Lease Motor Vehicle</v>
      </c>
      <c r="D143" s="1142" t="e">
        <f>IF(ISERROR(VLOOKUP(B143,Constants!$X$2:AA$473,1,FALSE)),"No Match",VLOOKUP(#REF!,Constants!$X$2:$AA$473,4,FALSE))</f>
        <v>#REF!</v>
      </c>
      <c r="E143" s="1143"/>
      <c r="F143" s="1144"/>
      <c r="G143" s="1144"/>
      <c r="H143" s="1144"/>
      <c r="I143" s="1144"/>
      <c r="J143" s="1144"/>
      <c r="K143" s="1144"/>
      <c r="L143" s="1144"/>
      <c r="M143" s="1144"/>
      <c r="N143" s="1145">
        <v>0</v>
      </c>
      <c r="O143" s="1146"/>
      <c r="P143" s="1076">
        <f>'Cost Share'!P143</f>
        <v>0</v>
      </c>
      <c r="Q143" s="1077"/>
      <c r="R143" s="1078"/>
      <c r="S143" s="362"/>
      <c r="T143" s="1143"/>
      <c r="U143" s="1144"/>
      <c r="V143" s="1144"/>
      <c r="W143" s="1144"/>
      <c r="X143" s="1144"/>
      <c r="Y143" s="1144"/>
      <c r="Z143" s="1145">
        <v>0</v>
      </c>
      <c r="AA143" s="1147"/>
      <c r="AB143" s="1049">
        <f>'Cost Share'!Y143</f>
        <v>0</v>
      </c>
      <c r="AC143" s="1050"/>
      <c r="AD143" s="1051"/>
      <c r="AE143" s="362"/>
      <c r="AF143" s="1143"/>
      <c r="AG143" s="1144"/>
      <c r="AH143" s="1144"/>
      <c r="AI143" s="1144"/>
      <c r="AJ143" s="1144"/>
      <c r="AK143" s="1144"/>
      <c r="AL143" s="1145">
        <v>0</v>
      </c>
      <c r="AM143" s="1147"/>
      <c r="AN143" s="1049">
        <f>'Cost Share'!AH143</f>
        <v>0</v>
      </c>
      <c r="AO143" s="1050"/>
      <c r="AP143" s="1051"/>
      <c r="AQ143" s="362"/>
      <c r="AR143" s="1143"/>
      <c r="AS143" s="1144"/>
      <c r="AT143" s="1144"/>
      <c r="AU143" s="1144"/>
      <c r="AV143" s="1144"/>
      <c r="AW143" s="1144"/>
      <c r="AX143" s="1145">
        <v>0</v>
      </c>
      <c r="AY143" s="1147"/>
      <c r="AZ143" s="1049">
        <f>'Cost Share'!AR143</f>
        <v>0</v>
      </c>
      <c r="BA143" s="1050"/>
      <c r="BB143" s="1051"/>
      <c r="BC143" s="362"/>
      <c r="BD143" s="1143"/>
      <c r="BE143" s="1144"/>
      <c r="BF143" s="1144"/>
      <c r="BG143" s="1144"/>
      <c r="BH143" s="1144"/>
      <c r="BI143" s="1144"/>
      <c r="BJ143" s="1145">
        <v>0</v>
      </c>
      <c r="BK143" s="1147"/>
      <c r="BL143" s="1049">
        <f>'Cost Share'!BA143</f>
        <v>0</v>
      </c>
      <c r="BM143" s="1050"/>
      <c r="BN143" s="1051"/>
      <c r="BO143" s="362"/>
      <c r="BP143" s="1250">
        <f t="shared" si="165"/>
        <v>0</v>
      </c>
      <c r="BQ143" s="1251"/>
      <c r="BR143" s="1252"/>
      <c r="BS143" s="788"/>
    </row>
    <row r="144" spans="1:71" ht="12.75" customHeight="1" outlineLevel="1" x14ac:dyDescent="0.2">
      <c r="A144" s="788"/>
      <c r="B144" s="785">
        <v>219912</v>
      </c>
      <c r="C144" s="1141" t="str">
        <f>IF(ISERROR(VLOOKUP(B144,Constants!$X$2:Z$473,1,FALSE)),"No Match",VLOOKUP(B144,Constants!$X$2:$AA$473,4,FALSE))</f>
        <v>Human Subjects Payments</v>
      </c>
      <c r="D144" s="1142" t="e">
        <f>IF(ISERROR(VLOOKUP(B144,Constants!$X$2:AA$473,1,FALSE)),"No Match",VLOOKUP(#REF!,Constants!$X$2:$AA$473,4,FALSE))</f>
        <v>#REF!</v>
      </c>
      <c r="E144" s="1143"/>
      <c r="F144" s="1144"/>
      <c r="G144" s="1144"/>
      <c r="H144" s="1144"/>
      <c r="I144" s="1144"/>
      <c r="J144" s="1144"/>
      <c r="K144" s="1144"/>
      <c r="L144" s="1144"/>
      <c r="M144" s="1144"/>
      <c r="N144" s="1145">
        <v>0</v>
      </c>
      <c r="O144" s="1146"/>
      <c r="P144" s="1076">
        <f>'Cost Share'!P144</f>
        <v>0</v>
      </c>
      <c r="Q144" s="1077"/>
      <c r="R144" s="1078"/>
      <c r="S144" s="362"/>
      <c r="T144" s="1143"/>
      <c r="U144" s="1144"/>
      <c r="V144" s="1144"/>
      <c r="W144" s="1144"/>
      <c r="X144" s="1144"/>
      <c r="Y144" s="1144"/>
      <c r="Z144" s="1145">
        <v>0</v>
      </c>
      <c r="AA144" s="1147"/>
      <c r="AB144" s="1049">
        <f>'Cost Share'!Y144</f>
        <v>0</v>
      </c>
      <c r="AC144" s="1050"/>
      <c r="AD144" s="1051"/>
      <c r="AE144" s="362"/>
      <c r="AF144" s="1143"/>
      <c r="AG144" s="1144"/>
      <c r="AH144" s="1144"/>
      <c r="AI144" s="1144"/>
      <c r="AJ144" s="1144"/>
      <c r="AK144" s="1144"/>
      <c r="AL144" s="1145">
        <v>0</v>
      </c>
      <c r="AM144" s="1147"/>
      <c r="AN144" s="1049">
        <f>'Cost Share'!AH144</f>
        <v>0</v>
      </c>
      <c r="AO144" s="1050"/>
      <c r="AP144" s="1051"/>
      <c r="AQ144" s="362"/>
      <c r="AR144" s="1143"/>
      <c r="AS144" s="1144"/>
      <c r="AT144" s="1144"/>
      <c r="AU144" s="1144"/>
      <c r="AV144" s="1144"/>
      <c r="AW144" s="1144"/>
      <c r="AX144" s="1145">
        <v>0</v>
      </c>
      <c r="AY144" s="1147"/>
      <c r="AZ144" s="1049">
        <f>'Cost Share'!AR144</f>
        <v>0</v>
      </c>
      <c r="BA144" s="1050"/>
      <c r="BB144" s="1051"/>
      <c r="BC144" s="362"/>
      <c r="BD144" s="1143"/>
      <c r="BE144" s="1144"/>
      <c r="BF144" s="1144"/>
      <c r="BG144" s="1144"/>
      <c r="BH144" s="1144"/>
      <c r="BI144" s="1144"/>
      <c r="BJ144" s="1145">
        <v>0</v>
      </c>
      <c r="BK144" s="1147"/>
      <c r="BL144" s="1049">
        <f>'Cost Share'!BA144</f>
        <v>0</v>
      </c>
      <c r="BM144" s="1050"/>
      <c r="BN144" s="1051"/>
      <c r="BO144" s="362"/>
      <c r="BP144" s="1250">
        <f t="shared" si="165"/>
        <v>0</v>
      </c>
      <c r="BQ144" s="1251"/>
      <c r="BR144" s="1252"/>
      <c r="BS144" s="788"/>
    </row>
    <row r="145" spans="1:71" ht="12.75" customHeight="1" outlineLevel="1" thickBot="1" x14ac:dyDescent="0.25">
      <c r="A145" s="788"/>
      <c r="B145" s="787">
        <v>584037</v>
      </c>
      <c r="C145" s="1141" t="str">
        <f>IF(ISERROR(VLOOKUP(B145,Constants!$X$2:Z$473,1,FALSE)),"No Match",VLOOKUP(B145,Constants!$X$2:$AA$473,4,FALSE))</f>
        <v>Gift Cards--NON Employee Only</v>
      </c>
      <c r="D145" s="1142" t="e">
        <f>IF(ISERROR(VLOOKUP(B145,Constants!$X$2:AA$473,1,FALSE)),"No Match",VLOOKUP(#REF!,Constants!$X$2:$AA$473,4,FALSE))</f>
        <v>#REF!</v>
      </c>
      <c r="E145" s="1443"/>
      <c r="F145" s="1444"/>
      <c r="G145" s="1444"/>
      <c r="H145" s="1444"/>
      <c r="I145" s="1444"/>
      <c r="J145" s="1444"/>
      <c r="K145" s="1444"/>
      <c r="L145" s="1444"/>
      <c r="M145" s="1444"/>
      <c r="N145" s="1445">
        <v>0</v>
      </c>
      <c r="O145" s="1446"/>
      <c r="P145" s="1079">
        <f>'Cost Share'!P145</f>
        <v>0</v>
      </c>
      <c r="Q145" s="1080"/>
      <c r="R145" s="1081"/>
      <c r="S145" s="362"/>
      <c r="T145" s="1443"/>
      <c r="U145" s="1444"/>
      <c r="V145" s="1444"/>
      <c r="W145" s="1444"/>
      <c r="X145" s="1444"/>
      <c r="Y145" s="1444"/>
      <c r="Z145" s="1445">
        <v>0</v>
      </c>
      <c r="AA145" s="1447"/>
      <c r="AB145" s="1052">
        <f>'Cost Share'!Y145</f>
        <v>0</v>
      </c>
      <c r="AC145" s="1053"/>
      <c r="AD145" s="1054"/>
      <c r="AE145" s="362"/>
      <c r="AF145" s="1443"/>
      <c r="AG145" s="1444"/>
      <c r="AH145" s="1444"/>
      <c r="AI145" s="1444"/>
      <c r="AJ145" s="1444"/>
      <c r="AK145" s="1444"/>
      <c r="AL145" s="1445">
        <v>0</v>
      </c>
      <c r="AM145" s="1447"/>
      <c r="AN145" s="1052">
        <f>'Cost Share'!AH145</f>
        <v>0</v>
      </c>
      <c r="AO145" s="1053"/>
      <c r="AP145" s="1054"/>
      <c r="AQ145" s="362"/>
      <c r="AR145" s="1443"/>
      <c r="AS145" s="1444"/>
      <c r="AT145" s="1444"/>
      <c r="AU145" s="1444"/>
      <c r="AV145" s="1444"/>
      <c r="AW145" s="1444"/>
      <c r="AX145" s="1445">
        <v>0</v>
      </c>
      <c r="AY145" s="1447"/>
      <c r="AZ145" s="1052">
        <f>'Cost Share'!AR145</f>
        <v>0</v>
      </c>
      <c r="BA145" s="1053"/>
      <c r="BB145" s="1054"/>
      <c r="BC145" s="362"/>
      <c r="BD145" s="1443"/>
      <c r="BE145" s="1444"/>
      <c r="BF145" s="1444"/>
      <c r="BG145" s="1444"/>
      <c r="BH145" s="1444"/>
      <c r="BI145" s="1444"/>
      <c r="BJ145" s="1445">
        <v>0</v>
      </c>
      <c r="BK145" s="1447"/>
      <c r="BL145" s="1052">
        <f>'Cost Share'!BA145</f>
        <v>0</v>
      </c>
      <c r="BM145" s="1053"/>
      <c r="BN145" s="1054"/>
      <c r="BO145" s="362"/>
      <c r="BP145" s="1448">
        <f t="shared" si="165"/>
        <v>0</v>
      </c>
      <c r="BQ145" s="1449"/>
      <c r="BR145" s="1450"/>
      <c r="BS145" s="788"/>
    </row>
    <row r="146" spans="1:71" ht="12.75" customHeight="1" outlineLevel="1" thickBot="1" x14ac:dyDescent="0.25">
      <c r="A146" s="788"/>
      <c r="B146" s="538" t="s">
        <v>226</v>
      </c>
      <c r="C146" s="538"/>
      <c r="D146" s="538"/>
      <c r="E146" s="538"/>
      <c r="F146" s="539"/>
      <c r="G146" s="540"/>
      <c r="H146" s="540"/>
      <c r="I146" s="540"/>
      <c r="J146" s="540"/>
      <c r="K146" s="541"/>
      <c r="L146" s="540"/>
      <c r="M146" s="540"/>
      <c r="N146" s="1274">
        <f>SUM(N122:O145)</f>
        <v>0</v>
      </c>
      <c r="O146" s="1179"/>
      <c r="P146" s="1055">
        <f>SUM(Q122:R145)</f>
        <v>0</v>
      </c>
      <c r="Q146" s="1056"/>
      <c r="R146" s="1057"/>
      <c r="S146" s="985"/>
      <c r="T146" s="540"/>
      <c r="U146" s="540"/>
      <c r="V146" s="543"/>
      <c r="W146" s="543"/>
      <c r="X146" s="543"/>
      <c r="Y146" s="544"/>
      <c r="Z146" s="1451">
        <f>SUM(Z122:AA145)</f>
        <v>0</v>
      </c>
      <c r="AA146" s="1452"/>
      <c r="AB146" s="1055">
        <f>SUM(AC122:AD145)</f>
        <v>0</v>
      </c>
      <c r="AC146" s="1056"/>
      <c r="AD146" s="1057"/>
      <c r="AE146" s="542"/>
      <c r="AF146" s="540"/>
      <c r="AG146" s="540"/>
      <c r="AH146" s="543"/>
      <c r="AI146" s="543"/>
      <c r="AJ146" s="543"/>
      <c r="AK146" s="544"/>
      <c r="AL146" s="1451">
        <f>SUM(AL122:AM145)</f>
        <v>0</v>
      </c>
      <c r="AM146" s="1452"/>
      <c r="AN146" s="1055">
        <f>SUM(AO122:AP145)</f>
        <v>0</v>
      </c>
      <c r="AO146" s="1056"/>
      <c r="AP146" s="1057"/>
      <c r="AQ146" s="542"/>
      <c r="AR146" s="540"/>
      <c r="AS146" s="540"/>
      <c r="AT146" s="543"/>
      <c r="AU146" s="543"/>
      <c r="AV146" s="543"/>
      <c r="AW146" s="544"/>
      <c r="AX146" s="1451">
        <f>SUM(AX122:AY145)</f>
        <v>0</v>
      </c>
      <c r="AY146" s="1452"/>
      <c r="AZ146" s="1055">
        <f>SUM(BA122:BB145)</f>
        <v>0</v>
      </c>
      <c r="BA146" s="1056"/>
      <c r="BB146" s="1057"/>
      <c r="BC146" s="542"/>
      <c r="BD146" s="540"/>
      <c r="BE146" s="540"/>
      <c r="BF146" s="543"/>
      <c r="BG146" s="543"/>
      <c r="BH146" s="543"/>
      <c r="BI146" s="544"/>
      <c r="BJ146" s="1451">
        <f>SUM(BJ122:BK145)</f>
        <v>0</v>
      </c>
      <c r="BK146" s="1452"/>
      <c r="BL146" s="1055">
        <f>SUM(BM122:BN145)</f>
        <v>0</v>
      </c>
      <c r="BM146" s="1056"/>
      <c r="BN146" s="1057"/>
      <c r="BO146" s="542"/>
      <c r="BP146" s="1273">
        <f>SUM(BP122:BQ145)</f>
        <v>0</v>
      </c>
      <c r="BQ146" s="1179"/>
      <c r="BR146" s="1180"/>
      <c r="BS146" s="788"/>
    </row>
    <row r="147" spans="1:71" s="369" customFormat="1" ht="12.75" customHeight="1" thickBot="1" x14ac:dyDescent="0.25">
      <c r="A147" s="788"/>
      <c r="B147" s="79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304"/>
      <c r="AF147" s="304"/>
      <c r="AG147" s="304"/>
      <c r="AH147" s="304"/>
      <c r="AI147" s="304"/>
      <c r="AJ147" s="304"/>
      <c r="AK147" s="304"/>
      <c r="AL147" s="304"/>
      <c r="AM147" s="304"/>
      <c r="AN147" s="304"/>
      <c r="AO147" s="304"/>
      <c r="AP147" s="304"/>
      <c r="AQ147" s="304"/>
      <c r="AR147" s="304"/>
      <c r="AS147" s="304"/>
      <c r="AT147" s="304"/>
      <c r="AU147" s="304"/>
      <c r="AV147" s="304"/>
      <c r="AW147" s="304"/>
      <c r="AX147" s="304"/>
      <c r="AY147" s="304"/>
      <c r="AZ147" s="304"/>
      <c r="BA147" s="304"/>
      <c r="BB147" s="304"/>
      <c r="BC147" s="304"/>
      <c r="BD147" s="304"/>
      <c r="BE147" s="304"/>
      <c r="BF147" s="304"/>
      <c r="BG147" s="304"/>
      <c r="BH147" s="304"/>
      <c r="BI147" s="304"/>
      <c r="BJ147" s="304"/>
      <c r="BK147" s="304"/>
      <c r="BL147" s="304"/>
      <c r="BM147" s="304"/>
      <c r="BN147" s="304"/>
      <c r="BO147" s="304"/>
      <c r="BP147" s="304"/>
      <c r="BQ147" s="304"/>
      <c r="BR147" s="304"/>
      <c r="BS147" s="788"/>
    </row>
    <row r="148" spans="1:71" ht="12.75" customHeight="1" x14ac:dyDescent="0.2">
      <c r="A148" s="788"/>
      <c r="B148" s="1152" t="s">
        <v>227</v>
      </c>
      <c r="C148" s="1153"/>
      <c r="D148" s="1154"/>
      <c r="E148" s="545"/>
      <c r="F148" s="546"/>
      <c r="G148" s="546"/>
      <c r="H148" s="546"/>
      <c r="I148" s="547"/>
      <c r="J148" s="547"/>
      <c r="K148" s="548"/>
      <c r="L148" s="547"/>
      <c r="M148" s="547"/>
      <c r="N148" s="547"/>
      <c r="O148" s="683">
        <f>SUM(O69,N77,N119,N96,N146,N111,N85)</f>
        <v>24940</v>
      </c>
      <c r="P148" s="986"/>
      <c r="Q148" s="986"/>
      <c r="R148" s="987">
        <f>SUM(R69,P77,P119,P96,P146,P111,P85)</f>
        <v>0</v>
      </c>
      <c r="S148" s="320"/>
      <c r="T148" s="546"/>
      <c r="U148" s="547"/>
      <c r="V148" s="547"/>
      <c r="W148" s="547"/>
      <c r="X148" s="547"/>
      <c r="Y148" s="547"/>
      <c r="Z148" s="549"/>
      <c r="AA148" s="683">
        <f>SUM(AA69,Z77,Z119,Z96,Z146,Z111,AA85)</f>
        <v>0</v>
      </c>
      <c r="AB148" s="986"/>
      <c r="AC148" s="986"/>
      <c r="AD148" s="987">
        <f>SUM(AD69,AB77,AB119,AB96,AB146,AB111,AB85)</f>
        <v>0</v>
      </c>
      <c r="AE148" s="320"/>
      <c r="AF148" s="546"/>
      <c r="AG148" s="547"/>
      <c r="AH148" s="547"/>
      <c r="AI148" s="547"/>
      <c r="AJ148" s="547"/>
      <c r="AK148" s="547"/>
      <c r="AL148" s="549"/>
      <c r="AM148" s="683">
        <f>SUM(AM69,AL77,AL119,AL96,AL146,AL111,AM85)</f>
        <v>0</v>
      </c>
      <c r="AN148" s="986"/>
      <c r="AO148" s="986"/>
      <c r="AP148" s="987">
        <f>SUM(AP69,AN77,AN119,AN96,AN146,AN111,AN85)</f>
        <v>0</v>
      </c>
      <c r="AQ148" s="320"/>
      <c r="AR148" s="546"/>
      <c r="AS148" s="547"/>
      <c r="AT148" s="547"/>
      <c r="AU148" s="547"/>
      <c r="AV148" s="547"/>
      <c r="AW148" s="547"/>
      <c r="AX148" s="549"/>
      <c r="AY148" s="683">
        <f>SUM(AY69,AX77,AX119,AX96,AX146,AX111,AY85)</f>
        <v>0</v>
      </c>
      <c r="AZ148" s="986"/>
      <c r="BA148" s="986"/>
      <c r="BB148" s="987">
        <f>SUM(BB69,AZ77,AZ119,AZ96,AZ146,AZ111,AZ85)</f>
        <v>0</v>
      </c>
      <c r="BC148" s="320"/>
      <c r="BD148" s="546"/>
      <c r="BE148" s="547"/>
      <c r="BF148" s="547"/>
      <c r="BG148" s="547"/>
      <c r="BH148" s="547"/>
      <c r="BI148" s="547"/>
      <c r="BJ148" s="549"/>
      <c r="BK148" s="683">
        <f>SUM(BK69,BJ77,BJ119,BJ96,BJ146,BJ111,BK85)</f>
        <v>0</v>
      </c>
      <c r="BL148" s="986"/>
      <c r="BM148" s="986"/>
      <c r="BN148" s="987">
        <f>SUM(BN69,BL77,BL119,BL96,BL146,BL111,BL85)</f>
        <v>0</v>
      </c>
      <c r="BO148" s="320"/>
      <c r="BP148" s="1257">
        <f>O148+AA148+AM148+AY148+BK148</f>
        <v>24940</v>
      </c>
      <c r="BQ148" s="1258"/>
      <c r="BR148" s="1259"/>
      <c r="BS148" s="788"/>
    </row>
    <row r="149" spans="1:71" ht="12.75" customHeight="1" x14ac:dyDescent="0.2">
      <c r="A149" s="788"/>
      <c r="B149" s="1222" t="s">
        <v>228</v>
      </c>
      <c r="C149" s="1135"/>
      <c r="D149" s="1136"/>
      <c r="E149" s="562"/>
      <c r="F149" s="563"/>
      <c r="G149" s="564"/>
      <c r="H149" s="563"/>
      <c r="I149" s="565"/>
      <c r="J149" s="565"/>
      <c r="K149" s="566"/>
      <c r="L149" s="565"/>
      <c r="M149" s="565"/>
      <c r="N149" s="469"/>
      <c r="O149" s="684">
        <f>N77+N85+N96+N111-L111</f>
        <v>0</v>
      </c>
      <c r="P149" s="565"/>
      <c r="Q149" s="469"/>
      <c r="R149" s="684"/>
      <c r="S149" s="362"/>
      <c r="T149" s="370"/>
      <c r="U149" s="469"/>
      <c r="V149" s="469"/>
      <c r="W149" s="469"/>
      <c r="X149" s="469"/>
      <c r="Y149" s="469"/>
      <c r="Z149" s="301"/>
      <c r="AA149" s="684">
        <f>Z77+AA85+Z96+Z111-X111</f>
        <v>0</v>
      </c>
      <c r="AB149" s="565"/>
      <c r="AC149" s="469"/>
      <c r="AD149" s="684"/>
      <c r="AE149" s="362"/>
      <c r="AF149" s="370"/>
      <c r="AG149" s="469"/>
      <c r="AH149" s="469"/>
      <c r="AI149" s="469"/>
      <c r="AJ149" s="469"/>
      <c r="AK149" s="469"/>
      <c r="AL149" s="301"/>
      <c r="AM149" s="684">
        <f>AL77+AM85+AL96+AL111-AJ111</f>
        <v>0</v>
      </c>
      <c r="AN149" s="565"/>
      <c r="AO149" s="469"/>
      <c r="AP149" s="684"/>
      <c r="AQ149" s="362"/>
      <c r="AR149" s="370"/>
      <c r="AS149" s="469"/>
      <c r="AT149" s="469"/>
      <c r="AU149" s="469"/>
      <c r="AV149" s="469"/>
      <c r="AW149" s="469"/>
      <c r="AX149" s="301"/>
      <c r="AY149" s="684">
        <f>AX77+AY85+AX96+AX111-AV111</f>
        <v>0</v>
      </c>
      <c r="AZ149" s="565"/>
      <c r="BA149" s="469"/>
      <c r="BB149" s="684"/>
      <c r="BC149" s="362"/>
      <c r="BD149" s="370"/>
      <c r="BE149" s="469"/>
      <c r="BF149" s="469"/>
      <c r="BG149" s="469"/>
      <c r="BH149" s="469"/>
      <c r="BI149" s="469"/>
      <c r="BJ149" s="301"/>
      <c r="BK149" s="684">
        <f>BJ77+BK85+BJ96+BJ111-BH111</f>
        <v>0</v>
      </c>
      <c r="BL149" s="565"/>
      <c r="BM149" s="469"/>
      <c r="BN149" s="684"/>
      <c r="BO149" s="362"/>
      <c r="BP149" s="1223">
        <f>O149+AA149+AM149+AY149+BK149</f>
        <v>0</v>
      </c>
      <c r="BQ149" s="1224"/>
      <c r="BR149" s="1225"/>
      <c r="BS149" s="788"/>
    </row>
    <row r="150" spans="1:71" ht="12.75" customHeight="1" thickBot="1" x14ac:dyDescent="0.25">
      <c r="A150" s="788"/>
      <c r="B150" s="1134" t="s">
        <v>229</v>
      </c>
      <c r="C150" s="1135"/>
      <c r="D150" s="1136"/>
      <c r="E150" s="355"/>
      <c r="F150" s="410"/>
      <c r="G150" s="597"/>
      <c r="H150" s="466"/>
      <c r="I150" s="467"/>
      <c r="J150" s="467"/>
      <c r="K150" s="468"/>
      <c r="L150" s="467"/>
      <c r="M150" s="467"/>
      <c r="N150" s="467"/>
      <c r="O150" s="685">
        <f>SUM(O148-O149)</f>
        <v>24940</v>
      </c>
      <c r="P150" s="467"/>
      <c r="Q150" s="467"/>
      <c r="R150" s="685"/>
      <c r="S150" s="362"/>
      <c r="T150" s="466"/>
      <c r="U150" s="467"/>
      <c r="V150" s="467"/>
      <c r="W150" s="467"/>
      <c r="X150" s="467"/>
      <c r="Y150" s="467"/>
      <c r="Z150" s="302"/>
      <c r="AA150" s="685">
        <f>SUM(AA148-AA149)</f>
        <v>0</v>
      </c>
      <c r="AB150" s="467"/>
      <c r="AC150" s="467"/>
      <c r="AD150" s="685"/>
      <c r="AE150" s="362"/>
      <c r="AF150" s="466"/>
      <c r="AG150" s="467"/>
      <c r="AH150" s="467"/>
      <c r="AI150" s="467"/>
      <c r="AJ150" s="467"/>
      <c r="AK150" s="467"/>
      <c r="AL150" s="302"/>
      <c r="AM150" s="685">
        <f>SUM(AM148-AM149)</f>
        <v>0</v>
      </c>
      <c r="AN150" s="467"/>
      <c r="AO150" s="467"/>
      <c r="AP150" s="685"/>
      <c r="AQ150" s="362"/>
      <c r="AR150" s="466"/>
      <c r="AS150" s="467"/>
      <c r="AT150" s="467"/>
      <c r="AU150" s="467"/>
      <c r="AV150" s="467"/>
      <c r="AW150" s="467"/>
      <c r="AX150" s="302"/>
      <c r="AY150" s="685">
        <f>SUM(AY148-AY149)</f>
        <v>0</v>
      </c>
      <c r="AZ150" s="467"/>
      <c r="BA150" s="467"/>
      <c r="BB150" s="685"/>
      <c r="BC150" s="362"/>
      <c r="BD150" s="466"/>
      <c r="BE150" s="467"/>
      <c r="BF150" s="467"/>
      <c r="BG150" s="467"/>
      <c r="BH150" s="467"/>
      <c r="BI150" s="467"/>
      <c r="BJ150" s="302"/>
      <c r="BK150" s="685">
        <f>SUM(BK148-BK149)</f>
        <v>0</v>
      </c>
      <c r="BL150" s="467"/>
      <c r="BM150" s="467"/>
      <c r="BN150" s="685"/>
      <c r="BO150" s="362"/>
      <c r="BP150" s="1226">
        <f>O150+AA150+AM150+AY150+BK150</f>
        <v>24940</v>
      </c>
      <c r="BQ150" s="1227"/>
      <c r="BR150" s="1228"/>
      <c r="BS150" s="788"/>
    </row>
    <row r="151" spans="1:71" ht="12.75" customHeight="1" thickBot="1" x14ac:dyDescent="0.25">
      <c r="A151" s="788"/>
      <c r="B151" s="1229" t="s">
        <v>230</v>
      </c>
      <c r="C151" s="1230"/>
      <c r="D151" s="1230"/>
      <c r="E151" s="592"/>
      <c r="F151" s="1459">
        <f>'Proposal Development Checklist'!G42</f>
        <v>0.47599999999999998</v>
      </c>
      <c r="G151" s="1460"/>
      <c r="H151" s="593"/>
      <c r="I151" s="594"/>
      <c r="J151" s="594"/>
      <c r="K151" s="595"/>
      <c r="L151" s="594"/>
      <c r="M151" s="594"/>
      <c r="N151" s="594"/>
      <c r="O151" s="686">
        <f>ROUND(O150*$F$151,0)</f>
        <v>11871</v>
      </c>
      <c r="P151" s="594"/>
      <c r="Q151" s="594"/>
      <c r="R151" s="686"/>
      <c r="S151" s="362"/>
      <c r="T151" s="593"/>
      <c r="U151" s="594"/>
      <c r="V151" s="594"/>
      <c r="W151" s="594"/>
      <c r="X151" s="594"/>
      <c r="Y151" s="594"/>
      <c r="Z151" s="596"/>
      <c r="AA151" s="686">
        <f>ROUND(AA150*$F$151,0)</f>
        <v>0</v>
      </c>
      <c r="AB151" s="594"/>
      <c r="AC151" s="594"/>
      <c r="AD151" s="686"/>
      <c r="AE151" s="362"/>
      <c r="AF151" s="593"/>
      <c r="AG151" s="594"/>
      <c r="AH151" s="594"/>
      <c r="AI151" s="594"/>
      <c r="AJ151" s="594"/>
      <c r="AK151" s="594"/>
      <c r="AL151" s="596"/>
      <c r="AM151" s="686">
        <f>ROUND(AM150*$F$151,0)</f>
        <v>0</v>
      </c>
      <c r="AN151" s="594"/>
      <c r="AO151" s="594"/>
      <c r="AP151" s="686"/>
      <c r="AQ151" s="362"/>
      <c r="AR151" s="593"/>
      <c r="AS151" s="594"/>
      <c r="AT151" s="594"/>
      <c r="AU151" s="594"/>
      <c r="AV151" s="594"/>
      <c r="AW151" s="594"/>
      <c r="AX151" s="596"/>
      <c r="AY151" s="686">
        <f>ROUND(AY150*$F$151,0)</f>
        <v>0</v>
      </c>
      <c r="AZ151" s="594"/>
      <c r="BA151" s="594"/>
      <c r="BB151" s="686"/>
      <c r="BC151" s="362"/>
      <c r="BD151" s="593"/>
      <c r="BE151" s="594"/>
      <c r="BF151" s="594"/>
      <c r="BG151" s="594"/>
      <c r="BH151" s="594"/>
      <c r="BI151" s="594"/>
      <c r="BJ151" s="596"/>
      <c r="BK151" s="686">
        <f>ROUND(BK150*$F$151,0)</f>
        <v>0</v>
      </c>
      <c r="BL151" s="594"/>
      <c r="BM151" s="594"/>
      <c r="BN151" s="686"/>
      <c r="BO151" s="362"/>
      <c r="BP151" s="1231">
        <f>O151+AA151+AM151+AY151+BK151</f>
        <v>11871</v>
      </c>
      <c r="BQ151" s="1232"/>
      <c r="BR151" s="1233"/>
      <c r="BS151" s="788"/>
    </row>
    <row r="152" spans="1:71" ht="12.75" customHeight="1" x14ac:dyDescent="0.2">
      <c r="A152" s="788"/>
      <c r="B152" s="1134" t="s">
        <v>231</v>
      </c>
      <c r="C152" s="1135"/>
      <c r="D152" s="1136"/>
      <c r="E152" s="355"/>
      <c r="F152" s="466"/>
      <c r="G152" s="466"/>
      <c r="H152" s="466"/>
      <c r="I152" s="467"/>
      <c r="J152" s="467"/>
      <c r="K152" s="468"/>
      <c r="L152" s="467"/>
      <c r="M152" s="467"/>
      <c r="N152" s="467"/>
      <c r="O152" s="687">
        <f>O148+O151</f>
        <v>36811</v>
      </c>
      <c r="P152" s="467"/>
      <c r="Q152" s="467"/>
      <c r="R152" s="687"/>
      <c r="S152" s="362"/>
      <c r="T152" s="466"/>
      <c r="U152" s="467"/>
      <c r="V152" s="467"/>
      <c r="W152" s="467"/>
      <c r="X152" s="467"/>
      <c r="Y152" s="467"/>
      <c r="Z152" s="359"/>
      <c r="AA152" s="687">
        <f>AA148+AA151</f>
        <v>0</v>
      </c>
      <c r="AB152" s="467"/>
      <c r="AC152" s="467"/>
      <c r="AD152" s="687"/>
      <c r="AE152" s="362"/>
      <c r="AF152" s="466"/>
      <c r="AG152" s="467"/>
      <c r="AH152" s="467"/>
      <c r="AI152" s="467"/>
      <c r="AJ152" s="467"/>
      <c r="AK152" s="467"/>
      <c r="AL152" s="359"/>
      <c r="AM152" s="687">
        <f>AM148+AM151</f>
        <v>0</v>
      </c>
      <c r="AN152" s="467"/>
      <c r="AO152" s="467"/>
      <c r="AP152" s="687"/>
      <c r="AQ152" s="362"/>
      <c r="AR152" s="466"/>
      <c r="AS152" s="467"/>
      <c r="AT152" s="467"/>
      <c r="AU152" s="467"/>
      <c r="AV152" s="467"/>
      <c r="AW152" s="467"/>
      <c r="AX152" s="359"/>
      <c r="AY152" s="687">
        <f>AY148+AY151</f>
        <v>0</v>
      </c>
      <c r="AZ152" s="467"/>
      <c r="BA152" s="467"/>
      <c r="BB152" s="687"/>
      <c r="BC152" s="362"/>
      <c r="BD152" s="466"/>
      <c r="BE152" s="467"/>
      <c r="BF152" s="467"/>
      <c r="BG152" s="467"/>
      <c r="BH152" s="467"/>
      <c r="BI152" s="467"/>
      <c r="BJ152" s="359"/>
      <c r="BK152" s="687">
        <f>BK148+BK151</f>
        <v>0</v>
      </c>
      <c r="BL152" s="467"/>
      <c r="BM152" s="467"/>
      <c r="BN152" s="687"/>
      <c r="BO152" s="362"/>
      <c r="BP152" s="1163">
        <f>BP148+BP151</f>
        <v>36811</v>
      </c>
      <c r="BQ152" s="1164"/>
      <c r="BR152" s="1165"/>
      <c r="BS152" s="788"/>
    </row>
    <row r="153" spans="1:71" ht="12.75" customHeight="1" thickBot="1" x14ac:dyDescent="0.25">
      <c r="A153" s="788"/>
      <c r="B153" s="1215" t="s">
        <v>232</v>
      </c>
      <c r="C153" s="1216"/>
      <c r="D153" s="1149"/>
      <c r="E153" s="550"/>
      <c r="F153" s="310"/>
      <c r="G153" s="567"/>
      <c r="H153" s="568"/>
      <c r="I153" s="551"/>
      <c r="J153" s="551"/>
      <c r="K153" s="552"/>
      <c r="L153" s="551"/>
      <c r="M153" s="551"/>
      <c r="N153" s="551"/>
      <c r="O153" s="688">
        <f>R148</f>
        <v>0</v>
      </c>
      <c r="P153" s="551"/>
      <c r="Q153" s="551"/>
      <c r="R153" s="688"/>
      <c r="S153" s="362"/>
      <c r="T153" s="429"/>
      <c r="U153" s="551"/>
      <c r="V153" s="551"/>
      <c r="W153" s="551"/>
      <c r="X153" s="551"/>
      <c r="Y153" s="551"/>
      <c r="Z153" s="358"/>
      <c r="AA153" s="688">
        <f>'Cost Share'!Z153</f>
        <v>0</v>
      </c>
      <c r="AB153" s="551"/>
      <c r="AC153" s="551"/>
      <c r="AD153" s="688"/>
      <c r="AE153" s="362"/>
      <c r="AF153" s="429"/>
      <c r="AG153" s="551"/>
      <c r="AH153" s="551"/>
      <c r="AI153" s="551"/>
      <c r="AJ153" s="551"/>
      <c r="AK153" s="551"/>
      <c r="AL153" s="358"/>
      <c r="AM153" s="688">
        <f>'Cost Share'!AI153</f>
        <v>0</v>
      </c>
      <c r="AN153" s="551"/>
      <c r="AO153" s="551"/>
      <c r="AP153" s="688"/>
      <c r="AQ153" s="362"/>
      <c r="AR153" s="429"/>
      <c r="AS153" s="551"/>
      <c r="AT153" s="551"/>
      <c r="AU153" s="551"/>
      <c r="AV153" s="551"/>
      <c r="AW153" s="551"/>
      <c r="AX153" s="358"/>
      <c r="AY153" s="688">
        <f>'Cost Share'!AR153</f>
        <v>0</v>
      </c>
      <c r="AZ153" s="551"/>
      <c r="BA153" s="551"/>
      <c r="BB153" s="688"/>
      <c r="BC153" s="362"/>
      <c r="BD153" s="429"/>
      <c r="BE153" s="551"/>
      <c r="BF153" s="551"/>
      <c r="BG153" s="551"/>
      <c r="BH153" s="551"/>
      <c r="BI153" s="551"/>
      <c r="BJ153" s="358"/>
      <c r="BK153" s="688">
        <f>'Cost Share'!BA153</f>
        <v>0</v>
      </c>
      <c r="BL153" s="551"/>
      <c r="BM153" s="551"/>
      <c r="BN153" s="688"/>
      <c r="BO153" s="362"/>
      <c r="BP153" s="1217">
        <f>O153+AA153+AM153+AY153+BK153</f>
        <v>0</v>
      </c>
      <c r="BQ153" s="1218"/>
      <c r="BR153" s="1219"/>
      <c r="BS153" s="788"/>
    </row>
    <row r="154" spans="1:71" ht="12.75" customHeight="1" thickBot="1" x14ac:dyDescent="0.25">
      <c r="A154" s="788"/>
      <c r="B154" s="1220" t="s">
        <v>233</v>
      </c>
      <c r="C154" s="1179"/>
      <c r="D154" s="1221"/>
      <c r="E154" s="553"/>
      <c r="F154" s="554"/>
      <c r="G154" s="554"/>
      <c r="H154" s="554"/>
      <c r="I154" s="555"/>
      <c r="J154" s="555"/>
      <c r="K154" s="556"/>
      <c r="L154" s="555"/>
      <c r="M154" s="555"/>
      <c r="N154" s="555"/>
      <c r="O154" s="689">
        <f>SUM(I152:O153)</f>
        <v>36811</v>
      </c>
      <c r="P154" s="555"/>
      <c r="Q154" s="555"/>
      <c r="R154" s="689"/>
      <c r="S154" s="561"/>
      <c r="T154" s="554"/>
      <c r="U154" s="555"/>
      <c r="V154" s="555"/>
      <c r="W154" s="555"/>
      <c r="X154" s="555"/>
      <c r="Y154" s="555"/>
      <c r="Z154" s="558"/>
      <c r="AA154" s="704">
        <f>SUM(AA152:AA153)</f>
        <v>0</v>
      </c>
      <c r="AB154" s="555"/>
      <c r="AC154" s="555"/>
      <c r="AD154" s="689"/>
      <c r="AE154" s="559"/>
      <c r="AF154" s="555"/>
      <c r="AG154" s="555"/>
      <c r="AH154" s="555"/>
      <c r="AI154" s="555"/>
      <c r="AJ154" s="555"/>
      <c r="AK154" s="555"/>
      <c r="AL154" s="558"/>
      <c r="AM154" s="689">
        <f>SUM(AM152:AM153)</f>
        <v>0</v>
      </c>
      <c r="AN154" s="555"/>
      <c r="AO154" s="555"/>
      <c r="AP154" s="689"/>
      <c r="AQ154" s="698"/>
      <c r="AR154" s="699"/>
      <c r="AS154" s="699"/>
      <c r="AT154" s="699"/>
      <c r="AU154" s="699"/>
      <c r="AV154" s="699"/>
      <c r="AW154" s="699"/>
      <c r="AX154" s="700"/>
      <c r="AY154" s="701">
        <f>SUM(AY152:AY153)</f>
        <v>0</v>
      </c>
      <c r="AZ154" s="555"/>
      <c r="BA154" s="555"/>
      <c r="BB154" s="689"/>
      <c r="BC154" s="702"/>
      <c r="BD154" s="699"/>
      <c r="BE154" s="699"/>
      <c r="BF154" s="699"/>
      <c r="BG154" s="699"/>
      <c r="BH154" s="699"/>
      <c r="BI154" s="699"/>
      <c r="BJ154" s="700"/>
      <c r="BK154" s="701">
        <f>SUM(BK152:BK153)</f>
        <v>0</v>
      </c>
      <c r="BL154" s="555"/>
      <c r="BM154" s="555"/>
      <c r="BN154" s="689"/>
      <c r="BO154" s="702"/>
      <c r="BP154" s="703"/>
      <c r="BQ154" s="1455">
        <f>BP152+BP153</f>
        <v>36811</v>
      </c>
      <c r="BR154" s="1456"/>
      <c r="BS154" s="788"/>
    </row>
    <row r="155" spans="1:71" ht="12.75" customHeight="1" x14ac:dyDescent="0.2">
      <c r="A155" s="788"/>
      <c r="B155" s="568"/>
      <c r="C155" s="568"/>
      <c r="D155" s="568"/>
      <c r="E155" s="310"/>
      <c r="F155" s="310"/>
      <c r="G155" s="310"/>
      <c r="H155" s="310"/>
      <c r="I155" s="310"/>
      <c r="J155" s="310"/>
      <c r="K155" s="472"/>
      <c r="L155" s="310"/>
      <c r="M155" s="310"/>
      <c r="N155" s="310"/>
      <c r="O155" s="310"/>
      <c r="P155" s="310"/>
      <c r="Q155" s="310"/>
      <c r="R155" s="310"/>
      <c r="S155" s="310"/>
      <c r="T155" s="310"/>
      <c r="U155" s="310"/>
      <c r="V155" s="310"/>
      <c r="W155" s="310"/>
      <c r="X155" s="310"/>
      <c r="Y155" s="310"/>
      <c r="Z155" s="310"/>
      <c r="AA155" s="310"/>
      <c r="AB155" s="310"/>
      <c r="AC155" s="310"/>
      <c r="AD155" s="310"/>
      <c r="AE155" s="310"/>
      <c r="AF155" s="310"/>
      <c r="AG155" s="310"/>
      <c r="AH155" s="310"/>
      <c r="AI155" s="310"/>
      <c r="AJ155" s="310"/>
      <c r="AK155" s="310"/>
      <c r="AL155" s="310"/>
      <c r="AM155" s="310"/>
      <c r="AN155" s="310"/>
      <c r="AO155" s="310"/>
      <c r="AP155" s="310"/>
      <c r="AQ155" s="310"/>
      <c r="AR155" s="310"/>
      <c r="AS155" s="310"/>
      <c r="AT155" s="310"/>
      <c r="AU155" s="310"/>
      <c r="AV155" s="310"/>
      <c r="AW155" s="310"/>
      <c r="AX155" s="310"/>
      <c r="AY155" s="310"/>
      <c r="AZ155" s="310"/>
      <c r="BA155" s="310"/>
      <c r="BB155" s="310"/>
      <c r="BC155" s="310"/>
      <c r="BD155" s="310"/>
      <c r="BE155" s="310"/>
      <c r="BF155" s="310"/>
      <c r="BG155" s="310"/>
      <c r="BH155" s="310"/>
      <c r="BI155" s="310"/>
      <c r="BJ155" s="310"/>
      <c r="BK155" s="310"/>
      <c r="BL155" s="310"/>
      <c r="BM155" s="310"/>
      <c r="BN155" s="310"/>
      <c r="BO155" s="310"/>
      <c r="BP155" s="310"/>
      <c r="BQ155" s="310"/>
      <c r="BR155" s="310"/>
      <c r="BS155" s="788"/>
    </row>
    <row r="156" spans="1:71" ht="12.75" customHeight="1" x14ac:dyDescent="0.2">
      <c r="A156" s="788"/>
      <c r="B156" s="568"/>
      <c r="C156" s="568"/>
      <c r="D156" s="568"/>
      <c r="E156" s="310"/>
      <c r="F156" s="310"/>
      <c r="G156" s="310"/>
      <c r="H156" s="310"/>
      <c r="I156" s="310"/>
      <c r="J156" s="310"/>
      <c r="K156" s="472"/>
      <c r="L156" s="310"/>
      <c r="M156" s="310"/>
      <c r="N156" s="310"/>
      <c r="O156" s="310"/>
      <c r="P156" s="310"/>
      <c r="Q156" s="310"/>
      <c r="R156" s="310"/>
      <c r="S156" s="310"/>
      <c r="T156" s="310"/>
      <c r="U156" s="310"/>
      <c r="V156" s="310"/>
      <c r="W156" s="310"/>
      <c r="X156" s="310"/>
      <c r="Y156" s="310"/>
      <c r="Z156" s="310"/>
      <c r="AA156" s="310"/>
      <c r="AB156" s="310"/>
      <c r="AC156" s="310"/>
      <c r="AD156" s="310"/>
      <c r="AE156" s="310"/>
      <c r="AF156" s="310"/>
      <c r="AG156" s="310"/>
      <c r="AH156" s="310"/>
      <c r="AI156" s="310"/>
      <c r="AJ156" s="310"/>
      <c r="AK156" s="310"/>
      <c r="AL156" s="310"/>
      <c r="AM156" s="310"/>
      <c r="AN156" s="310"/>
      <c r="AO156" s="310"/>
      <c r="AP156" s="310"/>
      <c r="AQ156" s="310"/>
      <c r="AR156" s="310"/>
      <c r="AS156" s="310"/>
      <c r="AT156" s="310"/>
      <c r="AU156" s="310"/>
      <c r="AV156" s="310"/>
      <c r="AW156" s="310"/>
      <c r="AX156" s="310"/>
      <c r="AY156" s="310"/>
      <c r="AZ156" s="310"/>
      <c r="BA156" s="310"/>
      <c r="BB156" s="310"/>
      <c r="BC156" s="310"/>
      <c r="BD156" s="310"/>
      <c r="BE156" s="310"/>
      <c r="BF156" s="310"/>
      <c r="BG156" s="310"/>
      <c r="BH156" s="310"/>
      <c r="BI156" s="310"/>
      <c r="BJ156" s="310"/>
      <c r="BK156" s="310"/>
      <c r="BL156" s="310"/>
      <c r="BM156" s="310"/>
      <c r="BN156" s="310"/>
      <c r="BO156" s="310"/>
      <c r="BP156" s="310"/>
      <c r="BQ156" s="310"/>
      <c r="BR156" s="310"/>
      <c r="BS156" s="788"/>
    </row>
    <row r="157" spans="1:71" ht="12.75" customHeight="1" x14ac:dyDescent="0.2">
      <c r="A157" s="788"/>
      <c r="B157" s="568"/>
      <c r="C157" s="568"/>
      <c r="D157" s="568"/>
      <c r="E157" s="310"/>
      <c r="F157" s="310"/>
      <c r="G157" s="310"/>
      <c r="H157" s="310"/>
      <c r="I157" s="310"/>
      <c r="J157" s="310"/>
      <c r="K157" s="472"/>
      <c r="L157" s="310"/>
      <c r="M157" s="310"/>
      <c r="N157" s="310"/>
      <c r="O157" s="718"/>
      <c r="P157" s="310"/>
      <c r="Q157" s="310"/>
      <c r="R157" s="718"/>
      <c r="S157" s="310"/>
      <c r="T157" s="310"/>
      <c r="U157" s="310"/>
      <c r="V157" s="310"/>
      <c r="W157" s="310"/>
      <c r="X157" s="310"/>
      <c r="Y157" s="310"/>
      <c r="Z157" s="310"/>
      <c r="AA157" s="718"/>
      <c r="AB157" s="310"/>
      <c r="AC157" s="310"/>
      <c r="AD157" s="718"/>
      <c r="AE157" s="310"/>
      <c r="AF157" s="310"/>
      <c r="AG157" s="310"/>
      <c r="AH157" s="310"/>
      <c r="AI157" s="310"/>
      <c r="AJ157" s="310"/>
      <c r="AK157" s="310"/>
      <c r="AL157" s="310"/>
      <c r="AM157" s="718"/>
      <c r="AN157" s="310"/>
      <c r="AO157" s="310"/>
      <c r="AP157" s="718"/>
      <c r="AQ157" s="310"/>
      <c r="AR157" s="310"/>
      <c r="AS157" s="310"/>
      <c r="AT157" s="310"/>
      <c r="AU157" s="310"/>
      <c r="AV157" s="310"/>
      <c r="AW157" s="310"/>
      <c r="AX157" s="310"/>
      <c r="AY157" s="310"/>
      <c r="AZ157" s="310"/>
      <c r="BA157" s="310"/>
      <c r="BB157" s="718"/>
      <c r="BC157" s="310"/>
      <c r="BD157" s="310"/>
      <c r="BE157" s="310"/>
      <c r="BF157" s="310"/>
      <c r="BG157" s="310"/>
      <c r="BH157" s="310"/>
      <c r="BI157" s="310"/>
      <c r="BJ157" s="310"/>
      <c r="BK157" s="310"/>
      <c r="BL157" s="310"/>
      <c r="BM157" s="310"/>
      <c r="BN157" s="718"/>
      <c r="BO157" s="310"/>
      <c r="BP157" s="310"/>
      <c r="BQ157" s="310"/>
      <c r="BR157" s="310"/>
      <c r="BS157" s="788"/>
    </row>
    <row r="158" spans="1:71" ht="12.75" customHeight="1" x14ac:dyDescent="0.2">
      <c r="A158" s="788"/>
      <c r="B158" s="568"/>
      <c r="C158" s="568"/>
      <c r="D158" s="568"/>
      <c r="E158" s="310"/>
      <c r="F158" s="310"/>
      <c r="G158" s="310"/>
      <c r="H158" s="310"/>
      <c r="I158" s="310"/>
      <c r="J158" s="310"/>
      <c r="K158" s="472"/>
      <c r="L158" s="310"/>
      <c r="M158" s="310"/>
      <c r="N158" s="310"/>
      <c r="O158" s="310"/>
      <c r="P158" s="310"/>
      <c r="Q158" s="310"/>
      <c r="R158" s="310"/>
      <c r="S158" s="310"/>
      <c r="T158" s="310"/>
      <c r="U158" s="310"/>
      <c r="V158" s="310"/>
      <c r="W158" s="310"/>
      <c r="X158" s="310"/>
      <c r="Y158" s="310"/>
      <c r="Z158" s="310"/>
      <c r="AA158" s="310"/>
      <c r="AB158" s="310"/>
      <c r="AC158" s="310"/>
      <c r="AD158" s="310"/>
      <c r="AE158" s="310"/>
      <c r="AF158" s="310"/>
      <c r="AG158" s="310"/>
      <c r="AH158" s="310"/>
      <c r="AI158" s="310"/>
      <c r="AJ158" s="310"/>
      <c r="AK158" s="310"/>
      <c r="AL158" s="310"/>
      <c r="AM158" s="310"/>
      <c r="AN158" s="310"/>
      <c r="AO158" s="310"/>
      <c r="AP158" s="310"/>
      <c r="AQ158" s="310"/>
      <c r="AR158" s="310"/>
      <c r="AS158" s="310"/>
      <c r="AT158" s="310"/>
      <c r="AU158" s="310"/>
      <c r="AV158" s="310"/>
      <c r="AW158" s="310"/>
      <c r="AX158" s="310"/>
      <c r="AY158" s="310"/>
      <c r="AZ158" s="310"/>
      <c r="BA158" s="310"/>
      <c r="BB158" s="310"/>
      <c r="BC158" s="310"/>
      <c r="BD158" s="310"/>
      <c r="BE158" s="310"/>
      <c r="BF158" s="310"/>
      <c r="BG158" s="310"/>
      <c r="BH158" s="310"/>
      <c r="BI158" s="310"/>
      <c r="BJ158" s="310"/>
      <c r="BK158" s="310"/>
      <c r="BL158" s="310"/>
      <c r="BM158" s="310"/>
      <c r="BN158" s="310"/>
      <c r="BO158" s="310"/>
      <c r="BP158" s="310"/>
      <c r="BQ158" s="310"/>
      <c r="BR158" s="310"/>
      <c r="BS158" s="788"/>
    </row>
    <row r="159" spans="1:71" ht="12.75" customHeight="1" x14ac:dyDescent="0.2">
      <c r="A159" s="788"/>
      <c r="B159" s="568"/>
      <c r="C159" s="568"/>
      <c r="D159" s="568"/>
      <c r="E159" s="429"/>
      <c r="F159" s="429"/>
      <c r="G159" s="429"/>
      <c r="H159" s="429"/>
      <c r="I159" s="429"/>
      <c r="J159" s="429"/>
      <c r="K159" s="473"/>
      <c r="L159" s="429"/>
      <c r="M159" s="429"/>
      <c r="N159" s="429"/>
      <c r="O159" s="429"/>
      <c r="P159" s="429"/>
      <c r="Q159" s="429"/>
      <c r="R159" s="429"/>
      <c r="S159" s="429"/>
      <c r="T159" s="429"/>
      <c r="U159" s="429"/>
      <c r="V159" s="429"/>
      <c r="W159" s="429"/>
      <c r="X159" s="429"/>
      <c r="Y159" s="429"/>
      <c r="Z159" s="429"/>
      <c r="AA159" s="429"/>
      <c r="AB159" s="429"/>
      <c r="AC159" s="429"/>
      <c r="AD159" s="429"/>
      <c r="AE159" s="429"/>
      <c r="AF159" s="429"/>
      <c r="AG159" s="429"/>
      <c r="AH159" s="429"/>
      <c r="AI159" s="429"/>
      <c r="AJ159" s="429"/>
      <c r="AK159" s="429"/>
      <c r="AL159" s="429"/>
      <c r="AM159" s="429"/>
      <c r="AN159" s="429"/>
      <c r="AO159" s="429"/>
      <c r="AP159" s="429"/>
      <c r="AQ159" s="429"/>
      <c r="AR159" s="429"/>
      <c r="AS159" s="429"/>
      <c r="AT159" s="429"/>
      <c r="AU159" s="429"/>
      <c r="AV159" s="429"/>
      <c r="AW159" s="429"/>
      <c r="AX159" s="429"/>
      <c r="AY159" s="429"/>
      <c r="AZ159" s="429"/>
      <c r="BA159" s="429"/>
      <c r="BB159" s="429"/>
      <c r="BC159" s="429"/>
      <c r="BD159" s="429"/>
      <c r="BE159" s="429"/>
      <c r="BF159" s="429"/>
      <c r="BG159" s="429"/>
      <c r="BH159" s="429"/>
      <c r="BI159" s="429"/>
      <c r="BJ159" s="429"/>
      <c r="BK159" s="429"/>
      <c r="BL159" s="429"/>
      <c r="BM159" s="429"/>
      <c r="BN159" s="429"/>
      <c r="BO159" s="429"/>
      <c r="BP159" s="429"/>
      <c r="BQ159" s="429"/>
      <c r="BR159" s="429"/>
      <c r="BS159" s="788"/>
    </row>
    <row r="160" spans="1:71" ht="12.75" customHeight="1" x14ac:dyDescent="0.2">
      <c r="B160" s="429"/>
      <c r="C160" s="429"/>
      <c r="D160" s="429"/>
      <c r="E160" s="429"/>
      <c r="F160" s="429"/>
      <c r="G160" s="429"/>
      <c r="H160" s="429"/>
      <c r="I160" s="429"/>
      <c r="J160" s="429"/>
      <c r="K160" s="473"/>
      <c r="L160" s="429"/>
      <c r="M160" s="429"/>
      <c r="N160" s="429"/>
      <c r="O160" s="429"/>
      <c r="P160" s="429"/>
      <c r="Q160" s="429"/>
      <c r="R160" s="429"/>
      <c r="S160" s="429"/>
      <c r="T160" s="429"/>
      <c r="U160" s="429"/>
      <c r="V160" s="429"/>
      <c r="W160" s="429"/>
      <c r="X160" s="429"/>
      <c r="Y160" s="429"/>
      <c r="Z160" s="429"/>
      <c r="AA160" s="429"/>
      <c r="AB160" s="429"/>
      <c r="AC160" s="429"/>
      <c r="AD160" s="429"/>
      <c r="AE160" s="429"/>
      <c r="AF160" s="429"/>
      <c r="AG160" s="429"/>
      <c r="AH160" s="429"/>
      <c r="AI160" s="429"/>
      <c r="AJ160" s="429"/>
      <c r="AK160" s="429"/>
      <c r="AL160" s="429"/>
      <c r="AM160" s="429"/>
      <c r="AN160" s="429"/>
      <c r="AO160" s="429"/>
      <c r="AP160" s="429"/>
      <c r="AQ160" s="429"/>
      <c r="AR160" s="429"/>
      <c r="AS160" s="429"/>
      <c r="AT160" s="429"/>
      <c r="AU160" s="429"/>
      <c r="AV160" s="429"/>
      <c r="AW160" s="429"/>
      <c r="AX160" s="429"/>
      <c r="AY160" s="429"/>
      <c r="AZ160" s="429"/>
      <c r="BA160" s="429"/>
      <c r="BB160" s="429"/>
      <c r="BC160" s="429"/>
      <c r="BD160" s="429"/>
      <c r="BE160" s="429"/>
      <c r="BF160" s="429"/>
      <c r="BG160" s="429"/>
      <c r="BH160" s="429"/>
      <c r="BI160" s="429"/>
      <c r="BJ160" s="429"/>
      <c r="BK160" s="429"/>
      <c r="BL160" s="429"/>
      <c r="BM160" s="429"/>
      <c r="BN160" s="429"/>
      <c r="BO160" s="429"/>
      <c r="BP160" s="429"/>
      <c r="BQ160" s="429"/>
      <c r="BR160" s="429"/>
    </row>
    <row r="161" spans="2:70" ht="12.75" customHeight="1" x14ac:dyDescent="0.2">
      <c r="B161" s="429"/>
      <c r="C161" s="429"/>
      <c r="D161" s="429"/>
      <c r="E161" s="429"/>
      <c r="F161" s="429"/>
      <c r="G161" s="429"/>
      <c r="H161" s="429"/>
      <c r="I161" s="429"/>
      <c r="J161" s="429"/>
      <c r="K161" s="473"/>
      <c r="L161" s="429"/>
      <c r="M161" s="429"/>
      <c r="N161" s="429"/>
      <c r="O161" s="429"/>
      <c r="P161" s="429"/>
      <c r="Q161" s="429"/>
      <c r="R161" s="429"/>
      <c r="S161" s="429"/>
      <c r="T161" s="429"/>
      <c r="U161" s="429"/>
      <c r="V161" s="429"/>
      <c r="W161" s="429"/>
      <c r="X161" s="429"/>
      <c r="Y161" s="429"/>
      <c r="Z161" s="429"/>
      <c r="AA161" s="429"/>
      <c r="AB161" s="429"/>
      <c r="AC161" s="429"/>
      <c r="AD161" s="429"/>
      <c r="AE161" s="429"/>
      <c r="AF161" s="429"/>
      <c r="AG161" s="429"/>
      <c r="AH161" s="429"/>
      <c r="AI161" s="429"/>
      <c r="AJ161" s="429"/>
      <c r="AK161" s="429"/>
      <c r="AL161" s="429"/>
      <c r="AM161" s="429"/>
      <c r="AN161" s="429"/>
      <c r="AO161" s="429"/>
      <c r="AP161" s="429"/>
      <c r="AQ161" s="429"/>
      <c r="AR161" s="429"/>
      <c r="AS161" s="429"/>
      <c r="AT161" s="429"/>
      <c r="AU161" s="429"/>
      <c r="AV161" s="429"/>
      <c r="AW161" s="429"/>
      <c r="AX161" s="429"/>
      <c r="AY161" s="429"/>
      <c r="AZ161" s="429"/>
      <c r="BA161" s="429"/>
      <c r="BB161" s="429"/>
      <c r="BC161" s="429"/>
      <c r="BD161" s="429"/>
      <c r="BE161" s="429"/>
      <c r="BF161" s="429"/>
      <c r="BG161" s="429"/>
      <c r="BH161" s="429"/>
      <c r="BI161" s="429"/>
      <c r="BJ161" s="429"/>
      <c r="BK161" s="429"/>
      <c r="BL161" s="429"/>
      <c r="BM161" s="429"/>
      <c r="BN161" s="429"/>
      <c r="BO161" s="429"/>
      <c r="BP161" s="429"/>
      <c r="BQ161" s="429"/>
      <c r="BR161" s="429"/>
    </row>
    <row r="162" spans="2:70" ht="12.75" customHeight="1" x14ac:dyDescent="0.2">
      <c r="B162" s="429"/>
      <c r="C162" s="429"/>
      <c r="D162" s="429"/>
      <c r="E162" s="429"/>
      <c r="F162" s="429"/>
      <c r="G162" s="429"/>
      <c r="H162" s="429"/>
      <c r="I162" s="429"/>
      <c r="J162" s="429"/>
      <c r="K162" s="473"/>
      <c r="L162" s="429"/>
      <c r="M162" s="429"/>
      <c r="N162" s="429"/>
      <c r="O162" s="429"/>
      <c r="P162" s="429"/>
      <c r="Q162" s="429"/>
      <c r="R162" s="429"/>
      <c r="S162" s="429"/>
      <c r="T162" s="429"/>
      <c r="U162" s="429"/>
      <c r="V162" s="429"/>
      <c r="W162" s="429"/>
      <c r="X162" s="429"/>
      <c r="Y162" s="429"/>
      <c r="Z162" s="429"/>
      <c r="AA162" s="429"/>
      <c r="AB162" s="429"/>
      <c r="AC162" s="429"/>
      <c r="AD162" s="429"/>
      <c r="AE162" s="429"/>
      <c r="AF162" s="429"/>
      <c r="AG162" s="429"/>
      <c r="AH162" s="429"/>
      <c r="AI162" s="429"/>
      <c r="AJ162" s="429"/>
      <c r="AK162" s="429"/>
      <c r="AL162" s="429"/>
      <c r="AM162" s="429"/>
      <c r="AN162" s="429"/>
      <c r="AO162" s="429"/>
      <c r="AP162" s="429"/>
      <c r="AQ162" s="429"/>
      <c r="AR162" s="429"/>
      <c r="AS162" s="429"/>
      <c r="AT162" s="429"/>
      <c r="AU162" s="429"/>
      <c r="AV162" s="429"/>
      <c r="AW162" s="429"/>
      <c r="AX162" s="429"/>
      <c r="AY162" s="429"/>
      <c r="AZ162" s="429"/>
      <c r="BA162" s="429"/>
      <c r="BB162" s="429"/>
      <c r="BC162" s="429"/>
      <c r="BD162" s="429"/>
      <c r="BE162" s="429"/>
      <c r="BF162" s="429"/>
      <c r="BG162" s="429"/>
      <c r="BH162" s="429"/>
      <c r="BI162" s="429"/>
      <c r="BJ162" s="429"/>
      <c r="BK162" s="429"/>
      <c r="BL162" s="429"/>
      <c r="BM162" s="429"/>
      <c r="BN162" s="429"/>
      <c r="BO162" s="429"/>
      <c r="BP162" s="429"/>
      <c r="BQ162" s="429"/>
      <c r="BR162" s="429"/>
    </row>
    <row r="163" spans="2:70" ht="12.75" customHeight="1" x14ac:dyDescent="0.2">
      <c r="B163" s="429"/>
      <c r="C163" s="429"/>
      <c r="D163" s="429"/>
      <c r="E163" s="429"/>
      <c r="F163" s="429"/>
      <c r="G163" s="429"/>
      <c r="H163" s="429"/>
      <c r="I163" s="429"/>
      <c r="J163" s="429"/>
      <c r="K163" s="473"/>
      <c r="L163" s="429"/>
      <c r="M163" s="429"/>
      <c r="N163" s="429"/>
      <c r="O163" s="429"/>
      <c r="P163" s="429"/>
      <c r="Q163" s="429"/>
      <c r="R163" s="429"/>
      <c r="S163" s="429"/>
      <c r="T163" s="429"/>
      <c r="U163" s="429"/>
      <c r="V163" s="429"/>
      <c r="W163" s="429"/>
      <c r="X163" s="429"/>
      <c r="Y163" s="429"/>
      <c r="Z163" s="429"/>
      <c r="AA163" s="429"/>
      <c r="AB163" s="429"/>
      <c r="AC163" s="429"/>
      <c r="AD163" s="429"/>
      <c r="AE163" s="429"/>
      <c r="AF163" s="429"/>
      <c r="AG163" s="429"/>
      <c r="AH163" s="429"/>
      <c r="AI163" s="429"/>
      <c r="AJ163" s="429"/>
      <c r="AK163" s="429"/>
      <c r="AL163" s="429"/>
      <c r="AM163" s="429"/>
      <c r="AN163" s="429"/>
      <c r="AO163" s="429"/>
      <c r="AP163" s="429"/>
      <c r="AQ163" s="429"/>
      <c r="AR163" s="429"/>
      <c r="AS163" s="429"/>
      <c r="AT163" s="429"/>
      <c r="AU163" s="429"/>
      <c r="AV163" s="429"/>
      <c r="AW163" s="429"/>
      <c r="AX163" s="429"/>
      <c r="AY163" s="429"/>
      <c r="AZ163" s="429"/>
      <c r="BA163" s="429"/>
      <c r="BB163" s="429"/>
      <c r="BC163" s="429"/>
      <c r="BD163" s="429"/>
      <c r="BE163" s="429"/>
      <c r="BF163" s="429"/>
      <c r="BG163" s="429"/>
      <c r="BH163" s="429"/>
      <c r="BI163" s="429"/>
      <c r="BJ163" s="429"/>
      <c r="BK163" s="429"/>
      <c r="BL163" s="429"/>
      <c r="BM163" s="429"/>
      <c r="BN163" s="429"/>
      <c r="BO163" s="429"/>
      <c r="BP163" s="429"/>
      <c r="BQ163" s="429"/>
      <c r="BR163" s="429"/>
    </row>
    <row r="164" spans="2:70" ht="12.75" customHeight="1" x14ac:dyDescent="0.2">
      <c r="B164" s="429"/>
      <c r="C164" s="429"/>
      <c r="D164" s="429"/>
      <c r="E164" s="429"/>
      <c r="F164" s="429"/>
      <c r="G164" s="429"/>
      <c r="H164" s="429"/>
      <c r="I164" s="429"/>
      <c r="J164" s="429"/>
      <c r="K164" s="473"/>
      <c r="L164" s="429"/>
      <c r="M164" s="429"/>
      <c r="N164" s="429"/>
      <c r="O164" s="429"/>
      <c r="P164" s="429"/>
      <c r="Q164" s="429"/>
      <c r="R164" s="429"/>
      <c r="S164" s="429"/>
      <c r="T164" s="429"/>
      <c r="U164" s="429"/>
      <c r="V164" s="429"/>
      <c r="W164" s="429"/>
      <c r="X164" s="429"/>
      <c r="Y164" s="429"/>
      <c r="Z164" s="429"/>
      <c r="AA164" s="429"/>
      <c r="AB164" s="429"/>
      <c r="AC164" s="429"/>
      <c r="AD164" s="429"/>
      <c r="AE164" s="429"/>
      <c r="AF164" s="429"/>
      <c r="AG164" s="429"/>
      <c r="AH164" s="429"/>
      <c r="AI164" s="429"/>
      <c r="AJ164" s="429"/>
      <c r="AK164" s="429"/>
      <c r="AL164" s="429"/>
      <c r="AM164" s="429"/>
      <c r="AN164" s="429"/>
      <c r="AO164" s="429"/>
      <c r="AP164" s="429"/>
      <c r="AQ164" s="429"/>
      <c r="AR164" s="429"/>
      <c r="AS164" s="429"/>
      <c r="AT164" s="429"/>
      <c r="AU164" s="429"/>
      <c r="AV164" s="429"/>
      <c r="AW164" s="429"/>
      <c r="AX164" s="429"/>
      <c r="AY164" s="429"/>
      <c r="AZ164" s="429"/>
      <c r="BA164" s="429"/>
      <c r="BB164" s="429"/>
      <c r="BC164" s="429"/>
      <c r="BD164" s="429"/>
      <c r="BE164" s="429"/>
      <c r="BF164" s="429"/>
      <c r="BG164" s="429"/>
      <c r="BH164" s="429"/>
      <c r="BI164" s="429"/>
      <c r="BJ164" s="429"/>
      <c r="BK164" s="429"/>
      <c r="BL164" s="429"/>
      <c r="BM164" s="429"/>
      <c r="BN164" s="429"/>
      <c r="BO164" s="429"/>
      <c r="BP164" s="429"/>
      <c r="BQ164" s="429"/>
      <c r="BR164" s="429"/>
    </row>
    <row r="165" spans="2:70" ht="12.75" customHeight="1" x14ac:dyDescent="0.2">
      <c r="B165" s="429"/>
      <c r="C165" s="429"/>
      <c r="D165" s="429"/>
      <c r="E165" s="429"/>
      <c r="F165" s="429"/>
      <c r="G165" s="429"/>
      <c r="H165" s="429"/>
      <c r="I165" s="429"/>
      <c r="J165" s="429"/>
      <c r="K165" s="473"/>
      <c r="L165" s="429"/>
      <c r="M165" s="429"/>
      <c r="N165" s="429"/>
      <c r="O165" s="429"/>
      <c r="P165" s="429"/>
      <c r="Q165" s="429"/>
      <c r="R165" s="429"/>
      <c r="S165" s="429"/>
      <c r="T165" s="429"/>
      <c r="U165" s="429"/>
      <c r="V165" s="429"/>
      <c r="W165" s="429"/>
      <c r="X165" s="429"/>
      <c r="Y165" s="429"/>
      <c r="Z165" s="429"/>
      <c r="AA165" s="429"/>
      <c r="AB165" s="429"/>
      <c r="AC165" s="429"/>
      <c r="AD165" s="429"/>
      <c r="AE165" s="429"/>
      <c r="AF165" s="429"/>
      <c r="AG165" s="429"/>
      <c r="AH165" s="429"/>
      <c r="AI165" s="429"/>
      <c r="AJ165" s="429"/>
      <c r="AK165" s="429"/>
      <c r="AL165" s="429"/>
      <c r="AM165" s="429"/>
      <c r="AN165" s="429"/>
      <c r="AO165" s="429"/>
      <c r="AP165" s="429"/>
      <c r="AQ165" s="429"/>
      <c r="AR165" s="429"/>
      <c r="AS165" s="429"/>
      <c r="AT165" s="429"/>
      <c r="AU165" s="429"/>
      <c r="AV165" s="429"/>
      <c r="AW165" s="429"/>
      <c r="AX165" s="429"/>
      <c r="AY165" s="429"/>
      <c r="AZ165" s="429"/>
      <c r="BA165" s="429"/>
      <c r="BB165" s="429"/>
      <c r="BC165" s="429"/>
      <c r="BD165" s="429"/>
      <c r="BE165" s="429"/>
      <c r="BF165" s="429"/>
      <c r="BG165" s="429"/>
      <c r="BH165" s="429"/>
      <c r="BI165" s="429"/>
      <c r="BJ165" s="429"/>
      <c r="BK165" s="429"/>
      <c r="BL165" s="429"/>
      <c r="BM165" s="429"/>
      <c r="BN165" s="429"/>
      <c r="BO165" s="429"/>
      <c r="BP165" s="429"/>
      <c r="BQ165" s="429"/>
      <c r="BR165" s="429"/>
    </row>
    <row r="166" spans="2:70" ht="12.75" customHeight="1" x14ac:dyDescent="0.2">
      <c r="B166" s="429"/>
      <c r="C166" s="429"/>
      <c r="D166" s="429"/>
      <c r="E166" s="429"/>
      <c r="F166" s="429"/>
      <c r="G166" s="429"/>
      <c r="H166" s="429"/>
      <c r="I166" s="429"/>
      <c r="J166" s="429"/>
      <c r="K166" s="473"/>
      <c r="L166" s="429"/>
      <c r="M166" s="429"/>
      <c r="N166" s="429"/>
      <c r="O166" s="429"/>
      <c r="P166" s="429"/>
      <c r="Q166" s="429"/>
      <c r="R166" s="429"/>
      <c r="S166" s="429"/>
      <c r="T166" s="429"/>
      <c r="U166" s="429"/>
      <c r="V166" s="429"/>
      <c r="W166" s="429"/>
      <c r="X166" s="429"/>
      <c r="Y166" s="429"/>
      <c r="Z166" s="429"/>
      <c r="AA166" s="429"/>
      <c r="AB166" s="429"/>
      <c r="AC166" s="429"/>
      <c r="AD166" s="429"/>
      <c r="AE166" s="429"/>
      <c r="AF166" s="429"/>
      <c r="AG166" s="429"/>
      <c r="AH166" s="429"/>
      <c r="AI166" s="429"/>
      <c r="AJ166" s="429"/>
      <c r="AK166" s="429"/>
      <c r="AL166" s="429"/>
      <c r="AM166" s="429"/>
      <c r="AN166" s="429"/>
      <c r="AO166" s="429"/>
      <c r="AP166" s="429"/>
      <c r="AQ166" s="429"/>
      <c r="AR166" s="429"/>
      <c r="AS166" s="429"/>
      <c r="AT166" s="429"/>
      <c r="AU166" s="429"/>
      <c r="AV166" s="429"/>
      <c r="AW166" s="429"/>
      <c r="AX166" s="429"/>
      <c r="AY166" s="429"/>
      <c r="AZ166" s="429"/>
      <c r="BA166" s="429"/>
      <c r="BB166" s="429"/>
      <c r="BC166" s="429"/>
      <c r="BD166" s="429"/>
      <c r="BE166" s="429"/>
      <c r="BF166" s="429"/>
      <c r="BG166" s="429"/>
      <c r="BH166" s="429"/>
      <c r="BI166" s="429"/>
      <c r="BJ166" s="429"/>
      <c r="BK166" s="429"/>
      <c r="BL166" s="429"/>
      <c r="BM166" s="429"/>
      <c r="BN166" s="429"/>
      <c r="BO166" s="429"/>
      <c r="BP166" s="429"/>
      <c r="BQ166" s="429"/>
      <c r="BR166" s="429"/>
    </row>
    <row r="167" spans="2:70" ht="12.75" customHeight="1" x14ac:dyDescent="0.2">
      <c r="B167" s="429"/>
      <c r="C167" s="429"/>
      <c r="D167" s="429"/>
      <c r="E167" s="429"/>
      <c r="F167" s="429"/>
      <c r="G167" s="429"/>
      <c r="H167" s="429"/>
      <c r="I167" s="429"/>
      <c r="J167" s="429"/>
      <c r="K167" s="473"/>
      <c r="L167" s="429"/>
      <c r="M167" s="429"/>
      <c r="N167" s="429"/>
      <c r="O167" s="429"/>
      <c r="P167" s="429"/>
      <c r="Q167" s="429"/>
      <c r="R167" s="429"/>
      <c r="S167" s="429"/>
      <c r="T167" s="429"/>
      <c r="U167" s="429"/>
      <c r="V167" s="429"/>
      <c r="W167" s="429"/>
      <c r="X167" s="429"/>
      <c r="Y167" s="429"/>
      <c r="Z167" s="429"/>
      <c r="AA167" s="429"/>
      <c r="AB167" s="429"/>
      <c r="AC167" s="429"/>
      <c r="AD167" s="429"/>
      <c r="AE167" s="429"/>
      <c r="AF167" s="429"/>
      <c r="AG167" s="429"/>
      <c r="AH167" s="429"/>
      <c r="AI167" s="429"/>
      <c r="AJ167" s="429"/>
      <c r="AK167" s="429"/>
      <c r="AL167" s="429"/>
      <c r="AM167" s="429"/>
      <c r="AN167" s="429"/>
      <c r="AO167" s="429"/>
      <c r="AP167" s="429"/>
      <c r="AQ167" s="429"/>
      <c r="AR167" s="429"/>
      <c r="AS167" s="429"/>
      <c r="AT167" s="429"/>
      <c r="AU167" s="429"/>
      <c r="AV167" s="429"/>
      <c r="AW167" s="429"/>
      <c r="AX167" s="429"/>
      <c r="AY167" s="429"/>
      <c r="AZ167" s="429"/>
      <c r="BA167" s="429"/>
      <c r="BB167" s="429"/>
      <c r="BC167" s="429"/>
      <c r="BD167" s="429"/>
      <c r="BE167" s="429"/>
      <c r="BF167" s="429"/>
      <c r="BG167" s="429"/>
      <c r="BH167" s="429"/>
      <c r="BI167" s="429"/>
      <c r="BJ167" s="429"/>
      <c r="BK167" s="429"/>
      <c r="BL167" s="429"/>
      <c r="BM167" s="429"/>
      <c r="BN167" s="429"/>
      <c r="BO167" s="429"/>
      <c r="BP167" s="429"/>
      <c r="BQ167" s="429"/>
      <c r="BR167" s="429"/>
    </row>
    <row r="168" spans="2:70" ht="12.75" customHeight="1" x14ac:dyDescent="0.2">
      <c r="B168" s="429"/>
      <c r="C168" s="429"/>
      <c r="D168" s="429"/>
      <c r="E168" s="429"/>
      <c r="F168" s="429"/>
      <c r="G168" s="429"/>
      <c r="H168" s="429"/>
      <c r="I168" s="429"/>
      <c r="J168" s="429"/>
      <c r="K168" s="473"/>
      <c r="L168" s="429"/>
      <c r="M168" s="429"/>
      <c r="N168" s="429"/>
      <c r="O168" s="429"/>
      <c r="P168" s="429"/>
      <c r="Q168" s="429"/>
      <c r="R168" s="429"/>
      <c r="S168" s="429"/>
      <c r="T168" s="429"/>
      <c r="U168" s="429"/>
      <c r="V168" s="429"/>
      <c r="W168" s="429"/>
      <c r="X168" s="429"/>
      <c r="Y168" s="429"/>
      <c r="Z168" s="429"/>
      <c r="AA168" s="429"/>
      <c r="AB168" s="429"/>
      <c r="AC168" s="429"/>
      <c r="AD168" s="429"/>
      <c r="AE168" s="429"/>
      <c r="AF168" s="429"/>
      <c r="AG168" s="429"/>
      <c r="AH168" s="429"/>
      <c r="AI168" s="429"/>
      <c r="AJ168" s="429"/>
      <c r="AK168" s="429"/>
      <c r="AL168" s="429"/>
      <c r="AM168" s="429"/>
      <c r="AN168" s="429"/>
      <c r="AO168" s="429"/>
      <c r="AP168" s="429"/>
      <c r="AQ168" s="429"/>
      <c r="AR168" s="429"/>
      <c r="AS168" s="429"/>
      <c r="AT168" s="429"/>
      <c r="AU168" s="429"/>
      <c r="AV168" s="429"/>
      <c r="AW168" s="429"/>
      <c r="AX168" s="429"/>
      <c r="AY168" s="429"/>
      <c r="AZ168" s="429"/>
      <c r="BA168" s="429"/>
      <c r="BB168" s="429"/>
      <c r="BC168" s="429"/>
      <c r="BD168" s="429"/>
      <c r="BE168" s="429"/>
      <c r="BF168" s="429"/>
      <c r="BG168" s="429"/>
      <c r="BH168" s="429"/>
      <c r="BI168" s="429"/>
      <c r="BJ168" s="429"/>
      <c r="BK168" s="429"/>
      <c r="BL168" s="429"/>
      <c r="BM168" s="429"/>
      <c r="BN168" s="429"/>
      <c r="BO168" s="429"/>
      <c r="BP168" s="429"/>
      <c r="BQ168" s="429"/>
      <c r="BR168" s="429"/>
    </row>
    <row r="169" spans="2:70" ht="12.75" customHeight="1" x14ac:dyDescent="0.2">
      <c r="B169" s="429"/>
      <c r="C169" s="429"/>
      <c r="D169" s="429"/>
      <c r="E169" s="429"/>
      <c r="F169" s="429"/>
      <c r="G169" s="429"/>
      <c r="H169" s="429"/>
      <c r="I169" s="429"/>
      <c r="J169" s="429"/>
      <c r="K169" s="473"/>
      <c r="L169" s="429"/>
      <c r="M169" s="429"/>
      <c r="N169" s="429"/>
      <c r="O169" s="429"/>
      <c r="P169" s="429"/>
      <c r="Q169" s="429"/>
      <c r="R169" s="429"/>
      <c r="S169" s="429"/>
      <c r="T169" s="429"/>
      <c r="U169" s="429"/>
      <c r="V169" s="429"/>
      <c r="W169" s="429"/>
      <c r="X169" s="429"/>
      <c r="Y169" s="429"/>
      <c r="Z169" s="429"/>
      <c r="AA169" s="429"/>
      <c r="AB169" s="429"/>
      <c r="AC169" s="429"/>
      <c r="AD169" s="429"/>
      <c r="AE169" s="429"/>
      <c r="AF169" s="429"/>
      <c r="AG169" s="429"/>
      <c r="AH169" s="429"/>
      <c r="AI169" s="429"/>
      <c r="AJ169" s="429"/>
      <c r="AK169" s="429"/>
      <c r="AL169" s="429"/>
      <c r="AM169" s="429"/>
      <c r="AN169" s="429"/>
      <c r="AO169" s="429"/>
      <c r="AP169" s="429"/>
      <c r="AQ169" s="429"/>
      <c r="AR169" s="429"/>
      <c r="AS169" s="429"/>
      <c r="AT169" s="429"/>
      <c r="AU169" s="429"/>
      <c r="AV169" s="429"/>
      <c r="AW169" s="429"/>
      <c r="AX169" s="429"/>
      <c r="AY169" s="429"/>
      <c r="AZ169" s="429"/>
      <c r="BA169" s="429"/>
      <c r="BB169" s="429"/>
      <c r="BC169" s="429"/>
      <c r="BD169" s="429"/>
      <c r="BE169" s="429"/>
      <c r="BF169" s="429"/>
      <c r="BG169" s="429"/>
      <c r="BH169" s="429"/>
      <c r="BI169" s="429"/>
      <c r="BJ169" s="429"/>
      <c r="BK169" s="429"/>
      <c r="BL169" s="429"/>
      <c r="BM169" s="429"/>
      <c r="BN169" s="429"/>
      <c r="BO169" s="429"/>
      <c r="BP169" s="429"/>
      <c r="BQ169" s="429"/>
      <c r="BR169" s="429"/>
    </row>
    <row r="170" spans="2:70" ht="12.75" customHeight="1" x14ac:dyDescent="0.2">
      <c r="B170" s="429"/>
      <c r="C170" s="429"/>
      <c r="D170" s="429"/>
      <c r="E170" s="429"/>
      <c r="F170" s="429"/>
      <c r="G170" s="429"/>
      <c r="H170" s="429"/>
      <c r="I170" s="429"/>
      <c r="J170" s="429"/>
      <c r="K170" s="473"/>
      <c r="L170" s="429"/>
      <c r="M170" s="429"/>
      <c r="N170" s="429"/>
      <c r="O170" s="429"/>
      <c r="P170" s="429"/>
      <c r="Q170" s="429"/>
      <c r="R170" s="429"/>
      <c r="S170" s="429"/>
      <c r="T170" s="429"/>
      <c r="U170" s="429"/>
      <c r="V170" s="429"/>
      <c r="W170" s="429"/>
      <c r="X170" s="429"/>
      <c r="Y170" s="429"/>
      <c r="Z170" s="429"/>
      <c r="AA170" s="429"/>
      <c r="AB170" s="429"/>
      <c r="AC170" s="429"/>
      <c r="AD170" s="429"/>
      <c r="AE170" s="429"/>
      <c r="AF170" s="429"/>
      <c r="AG170" s="429"/>
      <c r="AH170" s="429"/>
      <c r="AI170" s="429"/>
      <c r="AJ170" s="429"/>
      <c r="AK170" s="429"/>
      <c r="AL170" s="429"/>
      <c r="AM170" s="429"/>
      <c r="AN170" s="429"/>
      <c r="AO170" s="429"/>
      <c r="AP170" s="429"/>
      <c r="AQ170" s="429"/>
      <c r="AR170" s="429"/>
      <c r="AS170" s="429"/>
      <c r="AT170" s="429"/>
      <c r="AU170" s="429"/>
      <c r="AV170" s="429"/>
      <c r="AW170" s="429"/>
      <c r="AX170" s="429"/>
      <c r="AY170" s="429"/>
      <c r="AZ170" s="429"/>
      <c r="BA170" s="429"/>
      <c r="BB170" s="429"/>
      <c r="BC170" s="429"/>
      <c r="BD170" s="429"/>
      <c r="BE170" s="429"/>
      <c r="BF170" s="429"/>
      <c r="BG170" s="429"/>
      <c r="BH170" s="429"/>
      <c r="BI170" s="429"/>
      <c r="BJ170" s="429"/>
      <c r="BK170" s="429"/>
      <c r="BL170" s="429"/>
      <c r="BM170" s="429"/>
      <c r="BN170" s="429"/>
      <c r="BO170" s="429"/>
      <c r="BP170" s="429"/>
      <c r="BQ170" s="429"/>
      <c r="BR170" s="429"/>
    </row>
    <row r="171" spans="2:70" ht="12.75" customHeight="1" x14ac:dyDescent="0.2">
      <c r="B171" s="429"/>
      <c r="C171" s="429"/>
      <c r="D171" s="429"/>
      <c r="E171" s="429"/>
      <c r="F171" s="429"/>
      <c r="G171" s="429"/>
      <c r="H171" s="429"/>
      <c r="I171" s="429"/>
      <c r="J171" s="429"/>
      <c r="K171" s="473"/>
      <c r="L171" s="429"/>
      <c r="M171" s="429"/>
      <c r="N171" s="429"/>
      <c r="O171" s="429"/>
      <c r="P171" s="429"/>
      <c r="Q171" s="429"/>
      <c r="R171" s="429"/>
      <c r="S171" s="429"/>
      <c r="T171" s="429"/>
      <c r="U171" s="429"/>
      <c r="V171" s="429"/>
      <c r="W171" s="429"/>
      <c r="X171" s="429"/>
      <c r="Y171" s="429"/>
      <c r="Z171" s="429"/>
      <c r="AA171" s="429"/>
      <c r="AB171" s="429"/>
      <c r="AC171" s="429"/>
      <c r="AD171" s="429"/>
      <c r="AE171" s="429"/>
      <c r="AF171" s="429"/>
      <c r="AG171" s="429"/>
      <c r="AH171" s="429"/>
      <c r="AI171" s="429"/>
      <c r="AJ171" s="429"/>
      <c r="AK171" s="429"/>
      <c r="AL171" s="429"/>
      <c r="AM171" s="429"/>
      <c r="AN171" s="429"/>
      <c r="AO171" s="429"/>
      <c r="AP171" s="429"/>
      <c r="AQ171" s="429"/>
      <c r="AR171" s="429"/>
      <c r="AS171" s="429"/>
      <c r="AT171" s="429"/>
      <c r="AU171" s="429"/>
      <c r="AV171" s="429"/>
      <c r="AW171" s="429"/>
      <c r="AX171" s="429"/>
      <c r="AY171" s="429"/>
      <c r="AZ171" s="429"/>
      <c r="BA171" s="429"/>
      <c r="BB171" s="429"/>
      <c r="BC171" s="429"/>
      <c r="BD171" s="429"/>
      <c r="BE171" s="429"/>
      <c r="BF171" s="429"/>
      <c r="BG171" s="429"/>
      <c r="BH171" s="429"/>
      <c r="BI171" s="429"/>
      <c r="BJ171" s="429"/>
      <c r="BK171" s="429"/>
      <c r="BL171" s="429"/>
      <c r="BM171" s="429"/>
      <c r="BN171" s="429"/>
      <c r="BO171" s="429"/>
      <c r="BP171" s="429"/>
      <c r="BQ171" s="429"/>
      <c r="BR171" s="429"/>
    </row>
    <row r="172" spans="2:70" ht="12.75" customHeight="1" x14ac:dyDescent="0.2">
      <c r="B172" s="429"/>
      <c r="C172" s="429"/>
      <c r="D172" s="429"/>
      <c r="E172" s="429"/>
      <c r="F172" s="429"/>
      <c r="G172" s="429"/>
      <c r="H172" s="429"/>
      <c r="I172" s="429"/>
      <c r="J172" s="429"/>
      <c r="K172" s="473"/>
      <c r="L172" s="429"/>
      <c r="M172" s="429"/>
      <c r="N172" s="429"/>
      <c r="O172" s="429"/>
      <c r="P172" s="429"/>
      <c r="Q172" s="429"/>
      <c r="R172" s="429"/>
      <c r="S172" s="429"/>
      <c r="T172" s="429"/>
      <c r="U172" s="429"/>
      <c r="V172" s="429"/>
      <c r="W172" s="429"/>
      <c r="X172" s="429"/>
      <c r="Y172" s="429"/>
      <c r="Z172" s="429"/>
      <c r="AA172" s="429"/>
      <c r="AB172" s="429"/>
      <c r="AC172" s="429"/>
      <c r="AD172" s="429"/>
      <c r="AE172" s="429"/>
      <c r="AF172" s="429"/>
      <c r="AG172" s="429"/>
      <c r="AH172" s="429"/>
      <c r="AI172" s="429"/>
      <c r="AJ172" s="429"/>
      <c r="AK172" s="429"/>
      <c r="AL172" s="429"/>
      <c r="AM172" s="429"/>
      <c r="AN172" s="429"/>
      <c r="AO172" s="429"/>
      <c r="AP172" s="429"/>
      <c r="AQ172" s="429"/>
      <c r="AR172" s="429"/>
      <c r="AS172" s="429"/>
      <c r="AT172" s="429"/>
      <c r="AU172" s="429"/>
      <c r="AV172" s="429"/>
      <c r="AW172" s="429"/>
      <c r="AX172" s="429"/>
      <c r="AY172" s="429"/>
      <c r="AZ172" s="429"/>
      <c r="BA172" s="429"/>
      <c r="BB172" s="429"/>
      <c r="BC172" s="429"/>
      <c r="BD172" s="429"/>
      <c r="BE172" s="429"/>
      <c r="BF172" s="429"/>
      <c r="BG172" s="429"/>
      <c r="BH172" s="429"/>
      <c r="BI172" s="429"/>
      <c r="BJ172" s="429"/>
      <c r="BK172" s="429"/>
      <c r="BL172" s="429"/>
      <c r="BM172" s="429"/>
      <c r="BN172" s="429"/>
      <c r="BO172" s="429"/>
      <c r="BP172" s="429"/>
      <c r="BQ172" s="429"/>
      <c r="BR172" s="429"/>
    </row>
    <row r="173" spans="2:70" ht="12.75" customHeight="1" x14ac:dyDescent="0.2">
      <c r="B173" s="429"/>
      <c r="C173" s="429"/>
      <c r="D173" s="429"/>
      <c r="E173" s="429"/>
      <c r="F173" s="429"/>
      <c r="G173" s="429"/>
      <c r="H173" s="429"/>
      <c r="I173" s="429"/>
      <c r="J173" s="429"/>
      <c r="K173" s="473"/>
      <c r="L173" s="429"/>
      <c r="M173" s="429"/>
      <c r="N173" s="429"/>
      <c r="O173" s="429"/>
      <c r="P173" s="429"/>
      <c r="Q173" s="429"/>
      <c r="R173" s="429"/>
      <c r="S173" s="429"/>
      <c r="T173" s="429"/>
      <c r="U173" s="429"/>
      <c r="V173" s="429"/>
      <c r="W173" s="429"/>
      <c r="X173" s="429"/>
      <c r="Y173" s="429"/>
      <c r="Z173" s="429"/>
      <c r="AA173" s="429"/>
      <c r="AB173" s="429"/>
      <c r="AC173" s="429"/>
      <c r="AD173" s="429"/>
      <c r="AE173" s="429"/>
      <c r="AF173" s="429"/>
      <c r="AG173" s="429"/>
      <c r="AH173" s="429"/>
      <c r="AI173" s="429"/>
      <c r="AJ173" s="429"/>
      <c r="AK173" s="429"/>
      <c r="AL173" s="429"/>
      <c r="AM173" s="429"/>
      <c r="AN173" s="429"/>
      <c r="AO173" s="429"/>
      <c r="AP173" s="429"/>
      <c r="AQ173" s="429"/>
      <c r="AR173" s="429"/>
      <c r="AS173" s="429"/>
      <c r="AT173" s="429"/>
      <c r="AU173" s="429"/>
      <c r="AV173" s="429"/>
      <c r="AW173" s="429"/>
      <c r="AX173" s="429"/>
      <c r="AY173" s="429"/>
      <c r="AZ173" s="429"/>
      <c r="BA173" s="429"/>
      <c r="BB173" s="429"/>
      <c r="BC173" s="429"/>
      <c r="BD173" s="429"/>
      <c r="BE173" s="429"/>
      <c r="BF173" s="429"/>
      <c r="BG173" s="429"/>
      <c r="BH173" s="429"/>
      <c r="BI173" s="429"/>
      <c r="BJ173" s="429"/>
      <c r="BK173" s="429"/>
      <c r="BL173" s="429"/>
      <c r="BM173" s="429"/>
      <c r="BN173" s="429"/>
      <c r="BO173" s="429"/>
      <c r="BP173" s="429"/>
      <c r="BQ173" s="429"/>
      <c r="BR173" s="429"/>
    </row>
    <row r="174" spans="2:70" ht="12.75" customHeight="1" x14ac:dyDescent="0.2">
      <c r="B174" s="429"/>
      <c r="C174" s="429"/>
      <c r="D174" s="429"/>
      <c r="E174" s="429"/>
      <c r="F174" s="429"/>
      <c r="G174" s="429"/>
      <c r="H174" s="429"/>
      <c r="I174" s="429"/>
      <c r="J174" s="429"/>
      <c r="K174" s="473"/>
      <c r="L174" s="429"/>
      <c r="M174" s="429"/>
      <c r="N174" s="429"/>
      <c r="O174" s="429"/>
      <c r="P174" s="429"/>
      <c r="Q174" s="429"/>
      <c r="R174" s="429"/>
      <c r="S174" s="429"/>
      <c r="T174" s="429"/>
      <c r="U174" s="429"/>
      <c r="V174" s="429"/>
      <c r="W174" s="429"/>
      <c r="X174" s="429"/>
      <c r="Y174" s="429"/>
      <c r="Z174" s="429"/>
      <c r="AA174" s="429"/>
      <c r="AB174" s="429"/>
      <c r="AC174" s="429"/>
      <c r="AD174" s="429"/>
      <c r="AE174" s="429"/>
      <c r="AF174" s="429"/>
      <c r="AG174" s="429"/>
      <c r="AH174" s="429"/>
      <c r="AI174" s="429"/>
      <c r="AJ174" s="429"/>
      <c r="AK174" s="429"/>
      <c r="AL174" s="429"/>
      <c r="AM174" s="429"/>
      <c r="AN174" s="429"/>
      <c r="AO174" s="429"/>
      <c r="AP174" s="429"/>
      <c r="AQ174" s="429"/>
      <c r="AR174" s="429"/>
      <c r="AS174" s="429"/>
      <c r="AT174" s="429"/>
      <c r="AU174" s="429"/>
      <c r="AV174" s="429"/>
      <c r="AW174" s="429"/>
      <c r="AX174" s="429"/>
      <c r="AY174" s="429"/>
      <c r="AZ174" s="429"/>
      <c r="BA174" s="429"/>
      <c r="BB174" s="429"/>
      <c r="BC174" s="429"/>
      <c r="BD174" s="429"/>
      <c r="BE174" s="429"/>
      <c r="BF174" s="429"/>
      <c r="BG174" s="429"/>
      <c r="BH174" s="429"/>
      <c r="BI174" s="429"/>
      <c r="BJ174" s="429"/>
      <c r="BK174" s="429"/>
      <c r="BL174" s="429"/>
      <c r="BM174" s="429"/>
      <c r="BN174" s="429"/>
      <c r="BO174" s="429"/>
      <c r="BP174" s="429"/>
      <c r="BQ174" s="429"/>
      <c r="BR174" s="429"/>
    </row>
    <row r="175" spans="2:70" ht="12.75" customHeight="1" x14ac:dyDescent="0.2">
      <c r="B175" s="429"/>
      <c r="C175" s="429"/>
      <c r="D175" s="429"/>
      <c r="E175" s="429"/>
      <c r="F175" s="429"/>
      <c r="G175" s="429"/>
      <c r="H175" s="429"/>
      <c r="I175" s="429"/>
      <c r="J175" s="429"/>
      <c r="K175" s="473"/>
      <c r="L175" s="429"/>
      <c r="M175" s="429"/>
      <c r="N175" s="429"/>
      <c r="O175" s="429"/>
      <c r="P175" s="429"/>
      <c r="Q175" s="429"/>
      <c r="R175" s="429"/>
      <c r="S175" s="429"/>
      <c r="T175" s="429"/>
      <c r="U175" s="429"/>
      <c r="V175" s="429"/>
      <c r="W175" s="429"/>
      <c r="X175" s="429"/>
      <c r="Y175" s="429"/>
      <c r="Z175" s="429"/>
      <c r="AA175" s="429"/>
      <c r="AB175" s="429"/>
      <c r="AC175" s="429"/>
      <c r="AD175" s="429"/>
      <c r="AE175" s="429"/>
      <c r="AF175" s="429"/>
      <c r="AG175" s="429"/>
      <c r="AH175" s="429"/>
      <c r="AI175" s="429"/>
      <c r="AJ175" s="429"/>
      <c r="AK175" s="429"/>
      <c r="AL175" s="429"/>
      <c r="AM175" s="429"/>
      <c r="AN175" s="429"/>
      <c r="AO175" s="429"/>
      <c r="AP175" s="429"/>
      <c r="AQ175" s="429"/>
      <c r="AR175" s="429"/>
      <c r="AS175" s="429"/>
      <c r="AT175" s="429"/>
      <c r="AU175" s="429"/>
      <c r="AV175" s="429"/>
      <c r="AW175" s="429"/>
      <c r="AX175" s="429"/>
      <c r="AY175" s="429"/>
      <c r="AZ175" s="429"/>
      <c r="BA175" s="429"/>
      <c r="BB175" s="429"/>
      <c r="BC175" s="429"/>
      <c r="BD175" s="429"/>
      <c r="BE175" s="429"/>
      <c r="BF175" s="429"/>
      <c r="BG175" s="429"/>
      <c r="BH175" s="429"/>
      <c r="BI175" s="429"/>
      <c r="BJ175" s="429"/>
      <c r="BK175" s="429"/>
      <c r="BL175" s="429"/>
      <c r="BM175" s="429"/>
      <c r="BN175" s="429"/>
      <c r="BO175" s="429"/>
      <c r="BP175" s="429"/>
      <c r="BQ175" s="429"/>
      <c r="BR175" s="429"/>
    </row>
    <row r="176" spans="2:70" ht="12.75" customHeight="1" x14ac:dyDescent="0.2">
      <c r="B176" s="429"/>
      <c r="C176" s="429"/>
      <c r="D176" s="429"/>
      <c r="E176" s="429"/>
      <c r="F176" s="429"/>
      <c r="G176" s="429"/>
      <c r="H176" s="429"/>
      <c r="I176" s="429"/>
      <c r="J176" s="429"/>
      <c r="K176" s="473"/>
      <c r="L176" s="429"/>
      <c r="M176" s="429"/>
      <c r="N176" s="429"/>
      <c r="O176" s="429"/>
      <c r="P176" s="429"/>
      <c r="Q176" s="429"/>
      <c r="R176" s="429"/>
      <c r="S176" s="429"/>
      <c r="T176" s="429"/>
      <c r="U176" s="429"/>
      <c r="V176" s="429"/>
      <c r="W176" s="429"/>
      <c r="X176" s="429"/>
      <c r="Y176" s="429"/>
      <c r="Z176" s="429"/>
      <c r="AA176" s="429"/>
      <c r="AB176" s="429"/>
      <c r="AC176" s="429"/>
      <c r="AD176" s="429"/>
      <c r="AE176" s="429"/>
      <c r="AF176" s="429"/>
      <c r="AG176" s="429"/>
      <c r="AH176" s="429"/>
      <c r="AI176" s="429"/>
      <c r="AJ176" s="429"/>
      <c r="AK176" s="429"/>
      <c r="AL176" s="429"/>
      <c r="AM176" s="429"/>
      <c r="AN176" s="429"/>
      <c r="AO176" s="429"/>
      <c r="AP176" s="429"/>
      <c r="AQ176" s="429"/>
      <c r="AR176" s="429"/>
      <c r="AS176" s="429"/>
      <c r="AT176" s="429"/>
      <c r="AU176" s="429"/>
      <c r="AV176" s="429"/>
      <c r="AW176" s="429"/>
      <c r="AX176" s="429"/>
      <c r="AY176" s="429"/>
      <c r="AZ176" s="429"/>
      <c r="BA176" s="429"/>
      <c r="BB176" s="429"/>
      <c r="BC176" s="429"/>
      <c r="BD176" s="429"/>
      <c r="BE176" s="429"/>
      <c r="BF176" s="429"/>
      <c r="BG176" s="429"/>
      <c r="BH176" s="429"/>
      <c r="BI176" s="429"/>
      <c r="BJ176" s="429"/>
      <c r="BK176" s="429"/>
      <c r="BL176" s="429"/>
      <c r="BM176" s="429"/>
      <c r="BN176" s="429"/>
      <c r="BO176" s="429"/>
      <c r="BP176" s="429"/>
      <c r="BQ176" s="429"/>
      <c r="BR176" s="429"/>
    </row>
    <row r="177" spans="2:70" ht="12.75" customHeight="1" x14ac:dyDescent="0.2">
      <c r="B177" s="429"/>
      <c r="C177" s="429"/>
      <c r="D177" s="429"/>
      <c r="E177" s="429"/>
      <c r="F177" s="429"/>
      <c r="G177" s="429"/>
      <c r="H177" s="429"/>
      <c r="I177" s="429"/>
      <c r="J177" s="429"/>
      <c r="K177" s="473"/>
      <c r="L177" s="429"/>
      <c r="M177" s="429"/>
      <c r="N177" s="429"/>
      <c r="O177" s="429"/>
      <c r="P177" s="429"/>
      <c r="Q177" s="429"/>
      <c r="R177" s="429"/>
      <c r="S177" s="429"/>
      <c r="T177" s="429"/>
      <c r="U177" s="429"/>
      <c r="V177" s="429"/>
      <c r="W177" s="429"/>
      <c r="X177" s="429"/>
      <c r="Y177" s="429"/>
      <c r="Z177" s="429"/>
      <c r="AA177" s="429"/>
      <c r="AB177" s="429"/>
      <c r="AC177" s="429"/>
      <c r="AD177" s="429"/>
      <c r="AE177" s="429"/>
      <c r="AF177" s="429"/>
      <c r="AG177" s="429"/>
      <c r="AH177" s="429"/>
      <c r="AI177" s="429"/>
      <c r="AJ177" s="429"/>
      <c r="AK177" s="429"/>
      <c r="AL177" s="429"/>
      <c r="AM177" s="429"/>
      <c r="AN177" s="429"/>
      <c r="AO177" s="429"/>
      <c r="AP177" s="429"/>
      <c r="AQ177" s="429"/>
      <c r="AR177" s="429"/>
      <c r="AS177" s="429"/>
      <c r="AT177" s="429"/>
      <c r="AU177" s="429"/>
      <c r="AV177" s="429"/>
      <c r="AW177" s="429"/>
      <c r="AX177" s="429"/>
      <c r="AY177" s="429"/>
      <c r="AZ177" s="429"/>
      <c r="BA177" s="429"/>
      <c r="BB177" s="429"/>
      <c r="BC177" s="429"/>
      <c r="BD177" s="429"/>
      <c r="BE177" s="429"/>
      <c r="BF177" s="429"/>
      <c r="BG177" s="429"/>
      <c r="BH177" s="429"/>
      <c r="BI177" s="429"/>
      <c r="BJ177" s="429"/>
      <c r="BK177" s="429"/>
      <c r="BL177" s="429"/>
      <c r="BM177" s="429"/>
      <c r="BN177" s="429"/>
      <c r="BO177" s="429"/>
      <c r="BP177" s="429"/>
      <c r="BQ177" s="429"/>
      <c r="BR177" s="429"/>
    </row>
    <row r="178" spans="2:70" ht="12.75" customHeight="1" x14ac:dyDescent="0.2">
      <c r="B178" s="429"/>
      <c r="C178" s="429"/>
      <c r="D178" s="429"/>
      <c r="E178" s="429"/>
      <c r="F178" s="429"/>
      <c r="G178" s="429"/>
      <c r="H178" s="429"/>
      <c r="I178" s="429"/>
      <c r="J178" s="429"/>
      <c r="K178" s="473"/>
      <c r="L178" s="429"/>
      <c r="M178" s="429"/>
      <c r="N178" s="429"/>
      <c r="O178" s="429"/>
      <c r="P178" s="429"/>
      <c r="Q178" s="429"/>
      <c r="R178" s="429"/>
      <c r="S178" s="429"/>
      <c r="T178" s="429"/>
      <c r="U178" s="429"/>
      <c r="V178" s="429"/>
      <c r="W178" s="429"/>
      <c r="X178" s="429"/>
      <c r="Y178" s="429"/>
      <c r="Z178" s="429"/>
      <c r="AA178" s="429"/>
      <c r="AB178" s="429"/>
      <c r="AC178" s="429"/>
      <c r="AD178" s="429"/>
      <c r="AE178" s="429"/>
      <c r="AF178" s="429"/>
      <c r="AG178" s="429"/>
      <c r="AH178" s="429"/>
      <c r="AI178" s="429"/>
      <c r="AJ178" s="429"/>
      <c r="AK178" s="429"/>
      <c r="AL178" s="429"/>
      <c r="AM178" s="429"/>
      <c r="AN178" s="429"/>
      <c r="AO178" s="429"/>
      <c r="AP178" s="429"/>
      <c r="AQ178" s="429"/>
      <c r="AR178" s="429"/>
      <c r="AS178" s="429"/>
      <c r="AT178" s="429"/>
      <c r="AU178" s="429"/>
      <c r="AV178" s="429"/>
      <c r="AW178" s="429"/>
      <c r="AX178" s="429"/>
      <c r="AY178" s="429"/>
      <c r="AZ178" s="429"/>
      <c r="BA178" s="429"/>
      <c r="BB178" s="429"/>
      <c r="BC178" s="429"/>
      <c r="BD178" s="429"/>
      <c r="BE178" s="429"/>
      <c r="BF178" s="429"/>
      <c r="BG178" s="429"/>
      <c r="BH178" s="429"/>
      <c r="BI178" s="429"/>
      <c r="BJ178" s="429"/>
      <c r="BK178" s="429"/>
      <c r="BL178" s="429"/>
      <c r="BM178" s="429"/>
      <c r="BN178" s="429"/>
      <c r="BO178" s="429"/>
      <c r="BP178" s="429"/>
      <c r="BQ178" s="429"/>
      <c r="BR178" s="429"/>
    </row>
    <row r="179" spans="2:70" ht="12.75" customHeight="1" x14ac:dyDescent="0.2">
      <c r="B179" s="429"/>
      <c r="C179" s="429"/>
      <c r="D179" s="429"/>
      <c r="E179" s="429"/>
      <c r="F179" s="429"/>
      <c r="G179" s="429"/>
      <c r="H179" s="429"/>
      <c r="I179" s="429"/>
      <c r="J179" s="429"/>
      <c r="K179" s="473"/>
      <c r="L179" s="429"/>
      <c r="M179" s="429"/>
      <c r="N179" s="429"/>
      <c r="O179" s="429"/>
      <c r="P179" s="429"/>
      <c r="Q179" s="429"/>
      <c r="R179" s="429"/>
      <c r="S179" s="429"/>
      <c r="T179" s="429"/>
      <c r="U179" s="429"/>
      <c r="V179" s="429"/>
      <c r="W179" s="429"/>
      <c r="X179" s="429"/>
      <c r="Y179" s="429"/>
      <c r="Z179" s="429"/>
      <c r="AA179" s="429"/>
      <c r="AB179" s="429"/>
      <c r="AC179" s="429"/>
      <c r="AD179" s="429"/>
      <c r="AE179" s="429"/>
      <c r="AF179" s="429"/>
      <c r="AG179" s="429"/>
      <c r="AH179" s="429"/>
      <c r="AI179" s="429"/>
      <c r="AJ179" s="429"/>
      <c r="AK179" s="429"/>
      <c r="AL179" s="429"/>
      <c r="AM179" s="429"/>
      <c r="AN179" s="429"/>
      <c r="AO179" s="429"/>
      <c r="AP179" s="429"/>
      <c r="AQ179" s="429"/>
      <c r="AR179" s="429"/>
      <c r="AS179" s="429"/>
      <c r="AT179" s="429"/>
      <c r="AU179" s="429"/>
      <c r="AV179" s="429"/>
      <c r="AW179" s="429"/>
      <c r="AX179" s="429"/>
      <c r="AY179" s="429"/>
      <c r="AZ179" s="429"/>
      <c r="BA179" s="429"/>
      <c r="BB179" s="429"/>
      <c r="BC179" s="429"/>
      <c r="BD179" s="429"/>
      <c r="BE179" s="429"/>
      <c r="BF179" s="429"/>
      <c r="BG179" s="429"/>
      <c r="BH179" s="429"/>
      <c r="BI179" s="429"/>
      <c r="BJ179" s="429"/>
      <c r="BK179" s="429"/>
      <c r="BL179" s="429"/>
      <c r="BM179" s="429"/>
      <c r="BN179" s="429"/>
      <c r="BO179" s="429"/>
      <c r="BP179" s="429"/>
      <c r="BQ179" s="429"/>
      <c r="BR179" s="429"/>
    </row>
    <row r="180" spans="2:70" ht="12.75" customHeight="1" x14ac:dyDescent="0.2">
      <c r="B180" s="429"/>
      <c r="C180" s="429"/>
      <c r="D180" s="429"/>
      <c r="E180" s="429"/>
      <c r="F180" s="429"/>
      <c r="G180" s="429"/>
      <c r="H180" s="429"/>
      <c r="I180" s="429"/>
      <c r="J180" s="429"/>
      <c r="K180" s="473"/>
      <c r="L180" s="429"/>
      <c r="M180" s="429"/>
      <c r="N180" s="429"/>
      <c r="O180" s="429"/>
      <c r="P180" s="429"/>
      <c r="Q180" s="429"/>
      <c r="R180" s="429"/>
      <c r="S180" s="429"/>
      <c r="T180" s="429"/>
      <c r="U180" s="429"/>
      <c r="V180" s="429"/>
      <c r="W180" s="429"/>
      <c r="X180" s="429"/>
      <c r="Y180" s="429"/>
      <c r="Z180" s="429"/>
      <c r="AA180" s="429"/>
      <c r="AB180" s="429"/>
      <c r="AC180" s="429"/>
      <c r="AD180" s="429"/>
      <c r="AE180" s="429"/>
      <c r="AF180" s="429"/>
      <c r="AG180" s="429"/>
      <c r="AH180" s="429"/>
      <c r="AI180" s="429"/>
      <c r="AJ180" s="429"/>
      <c r="AK180" s="429"/>
      <c r="AL180" s="429"/>
      <c r="AM180" s="429"/>
      <c r="AN180" s="429"/>
      <c r="AO180" s="429"/>
      <c r="AP180" s="429"/>
      <c r="AQ180" s="429"/>
      <c r="AR180" s="429"/>
      <c r="AS180" s="429"/>
      <c r="AT180" s="429"/>
      <c r="AU180" s="429"/>
      <c r="AV180" s="429"/>
      <c r="AW180" s="429"/>
      <c r="AX180" s="429"/>
      <c r="AY180" s="429"/>
      <c r="AZ180" s="429"/>
      <c r="BA180" s="429"/>
      <c r="BB180" s="429"/>
      <c r="BC180" s="429"/>
      <c r="BD180" s="429"/>
      <c r="BE180" s="429"/>
      <c r="BF180" s="429"/>
      <c r="BG180" s="429"/>
      <c r="BH180" s="429"/>
      <c r="BI180" s="429"/>
      <c r="BJ180" s="429"/>
      <c r="BK180" s="429"/>
      <c r="BL180" s="429"/>
      <c r="BM180" s="429"/>
      <c r="BN180" s="429"/>
      <c r="BO180" s="429"/>
      <c r="BP180" s="429"/>
      <c r="BQ180" s="429"/>
      <c r="BR180" s="429"/>
    </row>
    <row r="181" spans="2:70" ht="12.75" customHeight="1" x14ac:dyDescent="0.2">
      <c r="B181" s="429"/>
      <c r="C181" s="429"/>
      <c r="D181" s="429"/>
      <c r="E181" s="429"/>
      <c r="F181" s="429"/>
      <c r="G181" s="429"/>
      <c r="H181" s="429"/>
      <c r="I181" s="429"/>
      <c r="J181" s="429"/>
      <c r="K181" s="473"/>
      <c r="L181" s="429"/>
      <c r="M181" s="429"/>
      <c r="N181" s="429"/>
      <c r="O181" s="429"/>
      <c r="P181" s="429"/>
      <c r="Q181" s="429"/>
      <c r="R181" s="429"/>
      <c r="S181" s="429"/>
      <c r="T181" s="429"/>
      <c r="U181" s="429"/>
      <c r="V181" s="429"/>
      <c r="W181" s="429"/>
      <c r="X181" s="429"/>
      <c r="Y181" s="429"/>
      <c r="Z181" s="429"/>
      <c r="AA181" s="429"/>
      <c r="AB181" s="429"/>
      <c r="AC181" s="429"/>
      <c r="AD181" s="429"/>
      <c r="AE181" s="429"/>
      <c r="AF181" s="429"/>
      <c r="AG181" s="429"/>
      <c r="AH181" s="429"/>
      <c r="AI181" s="429"/>
      <c r="AJ181" s="429"/>
      <c r="AK181" s="429"/>
      <c r="AL181" s="429"/>
      <c r="AM181" s="429"/>
      <c r="AN181" s="429"/>
      <c r="AO181" s="429"/>
      <c r="AP181" s="429"/>
      <c r="AQ181" s="429"/>
      <c r="AR181" s="429"/>
      <c r="AS181" s="429"/>
      <c r="AT181" s="429"/>
      <c r="AU181" s="429"/>
      <c r="AV181" s="429"/>
      <c r="AW181" s="429"/>
      <c r="AX181" s="429"/>
      <c r="AY181" s="429"/>
      <c r="AZ181" s="429"/>
      <c r="BA181" s="429"/>
      <c r="BB181" s="429"/>
      <c r="BC181" s="429"/>
      <c r="BD181" s="429"/>
      <c r="BE181" s="429"/>
      <c r="BF181" s="429"/>
      <c r="BG181" s="429"/>
      <c r="BH181" s="429"/>
      <c r="BI181" s="429"/>
      <c r="BJ181" s="429"/>
      <c r="BK181" s="429"/>
      <c r="BL181" s="429"/>
      <c r="BM181" s="429"/>
      <c r="BN181" s="429"/>
      <c r="BO181" s="429"/>
      <c r="BP181" s="429"/>
      <c r="BQ181" s="429"/>
      <c r="BR181" s="429"/>
    </row>
    <row r="182" spans="2:70" ht="12.75" customHeight="1" x14ac:dyDescent="0.2">
      <c r="B182" s="429"/>
      <c r="C182" s="429"/>
      <c r="D182" s="429"/>
      <c r="E182" s="429"/>
      <c r="F182" s="429"/>
      <c r="G182" s="429"/>
      <c r="H182" s="429"/>
      <c r="I182" s="429"/>
      <c r="J182" s="429"/>
      <c r="K182" s="473"/>
      <c r="L182" s="429"/>
      <c r="M182" s="429"/>
      <c r="N182" s="429"/>
      <c r="O182" s="429"/>
      <c r="P182" s="429"/>
      <c r="Q182" s="429"/>
      <c r="R182" s="429"/>
      <c r="S182" s="429"/>
      <c r="T182" s="429"/>
      <c r="U182" s="429"/>
      <c r="V182" s="429"/>
      <c r="W182" s="429"/>
      <c r="X182" s="429"/>
      <c r="Y182" s="429"/>
      <c r="Z182" s="429"/>
      <c r="AA182" s="429"/>
      <c r="AB182" s="429"/>
      <c r="AC182" s="429"/>
      <c r="AD182" s="429"/>
      <c r="AE182" s="429"/>
      <c r="AF182" s="429"/>
      <c r="AG182" s="429"/>
      <c r="AH182" s="429"/>
      <c r="AI182" s="429"/>
      <c r="AJ182" s="429"/>
      <c r="AK182" s="429"/>
      <c r="AL182" s="429"/>
      <c r="AM182" s="429"/>
      <c r="AN182" s="429"/>
      <c r="AO182" s="429"/>
      <c r="AP182" s="429"/>
      <c r="AQ182" s="429"/>
      <c r="AR182" s="429"/>
      <c r="AS182" s="429"/>
      <c r="AT182" s="429"/>
      <c r="AU182" s="429"/>
      <c r="AV182" s="429"/>
      <c r="AW182" s="429"/>
      <c r="AX182" s="429"/>
      <c r="AY182" s="429"/>
      <c r="AZ182" s="429"/>
      <c r="BA182" s="429"/>
      <c r="BB182" s="429"/>
      <c r="BC182" s="429"/>
      <c r="BD182" s="429"/>
      <c r="BE182" s="429"/>
      <c r="BF182" s="429"/>
      <c r="BG182" s="429"/>
      <c r="BH182" s="429"/>
      <c r="BI182" s="429"/>
      <c r="BJ182" s="429"/>
      <c r="BK182" s="429"/>
      <c r="BL182" s="429"/>
      <c r="BM182" s="429"/>
      <c r="BN182" s="429"/>
      <c r="BO182" s="429"/>
      <c r="BP182" s="429"/>
      <c r="BQ182" s="429"/>
      <c r="BR182" s="429"/>
    </row>
    <row r="183" spans="2:70" ht="12.75" customHeight="1" x14ac:dyDescent="0.2">
      <c r="B183" s="429"/>
      <c r="C183" s="429"/>
      <c r="D183" s="429"/>
      <c r="E183" s="429"/>
      <c r="F183" s="429"/>
      <c r="G183" s="429"/>
      <c r="H183" s="429"/>
      <c r="I183" s="429"/>
      <c r="J183" s="429"/>
      <c r="K183" s="473"/>
      <c r="L183" s="429"/>
      <c r="M183" s="429"/>
      <c r="N183" s="429"/>
      <c r="O183" s="429"/>
      <c r="P183" s="429"/>
      <c r="Q183" s="429"/>
      <c r="R183" s="429"/>
      <c r="S183" s="429"/>
      <c r="T183" s="429"/>
      <c r="U183" s="429"/>
      <c r="V183" s="429"/>
      <c r="W183" s="429"/>
      <c r="X183" s="429"/>
      <c r="Y183" s="429"/>
      <c r="Z183" s="429"/>
      <c r="AA183" s="429"/>
      <c r="AB183" s="429"/>
      <c r="AC183" s="429"/>
      <c r="AD183" s="429"/>
      <c r="AE183" s="429"/>
      <c r="AF183" s="429"/>
      <c r="AG183" s="429"/>
      <c r="AH183" s="429"/>
      <c r="AI183" s="429"/>
      <c r="AJ183" s="429"/>
      <c r="AK183" s="429"/>
      <c r="AL183" s="429"/>
      <c r="AM183" s="429"/>
      <c r="AN183" s="429"/>
      <c r="AO183" s="429"/>
      <c r="AP183" s="429"/>
      <c r="AQ183" s="429"/>
      <c r="AR183" s="429"/>
      <c r="AS183" s="429"/>
      <c r="AT183" s="429"/>
      <c r="AU183" s="429"/>
      <c r="AV183" s="429"/>
      <c r="AW183" s="429"/>
      <c r="AX183" s="429"/>
      <c r="AY183" s="429"/>
      <c r="AZ183" s="429"/>
      <c r="BA183" s="429"/>
      <c r="BB183" s="429"/>
      <c r="BC183" s="429"/>
      <c r="BD183" s="429"/>
      <c r="BE183" s="429"/>
      <c r="BF183" s="429"/>
      <c r="BG183" s="429"/>
      <c r="BH183" s="429"/>
      <c r="BI183" s="429"/>
      <c r="BJ183" s="429"/>
      <c r="BK183" s="429"/>
      <c r="BL183" s="429"/>
      <c r="BM183" s="429"/>
      <c r="BN183" s="429"/>
      <c r="BO183" s="429"/>
      <c r="BP183" s="429"/>
      <c r="BQ183" s="429"/>
      <c r="BR183" s="429"/>
    </row>
    <row r="184" spans="2:70" ht="12.75" customHeight="1" x14ac:dyDescent="0.2">
      <c r="B184" s="429"/>
      <c r="C184" s="429"/>
      <c r="D184" s="429"/>
      <c r="E184" s="429"/>
      <c r="F184" s="429"/>
      <c r="G184" s="429"/>
      <c r="H184" s="429"/>
      <c r="I184" s="429"/>
      <c r="J184" s="429"/>
      <c r="K184" s="473"/>
      <c r="L184" s="429"/>
      <c r="M184" s="429"/>
      <c r="N184" s="429"/>
      <c r="O184" s="429"/>
      <c r="P184" s="429"/>
      <c r="Q184" s="429"/>
      <c r="R184" s="429"/>
      <c r="S184" s="429"/>
      <c r="T184" s="429"/>
      <c r="U184" s="429"/>
      <c r="V184" s="429"/>
      <c r="W184" s="429"/>
      <c r="X184" s="429"/>
      <c r="Y184" s="429"/>
      <c r="Z184" s="429"/>
      <c r="AA184" s="429"/>
      <c r="AB184" s="429"/>
      <c r="AC184" s="429"/>
      <c r="AD184" s="429"/>
      <c r="AE184" s="429"/>
      <c r="AF184" s="429"/>
      <c r="AG184" s="429"/>
      <c r="AH184" s="429"/>
      <c r="AI184" s="429"/>
      <c r="AJ184" s="429"/>
      <c r="AK184" s="429"/>
      <c r="AL184" s="429"/>
      <c r="AM184" s="429"/>
      <c r="AN184" s="429"/>
      <c r="AO184" s="429"/>
      <c r="AP184" s="429"/>
      <c r="AQ184" s="429"/>
      <c r="AR184" s="429"/>
      <c r="AS184" s="429"/>
      <c r="AT184" s="429"/>
      <c r="AU184" s="429"/>
      <c r="AV184" s="429"/>
      <c r="AW184" s="429"/>
      <c r="AX184" s="429"/>
      <c r="AY184" s="429"/>
      <c r="AZ184" s="429"/>
      <c r="BA184" s="429"/>
      <c r="BB184" s="429"/>
      <c r="BC184" s="429"/>
      <c r="BD184" s="429"/>
      <c r="BE184" s="429"/>
      <c r="BF184" s="429"/>
      <c r="BG184" s="429"/>
      <c r="BH184" s="429"/>
      <c r="BI184" s="429"/>
      <c r="BJ184" s="429"/>
      <c r="BK184" s="429"/>
      <c r="BL184" s="429"/>
      <c r="BM184" s="429"/>
      <c r="BN184" s="429"/>
      <c r="BO184" s="429"/>
      <c r="BP184" s="429"/>
      <c r="BQ184" s="429"/>
      <c r="BR184" s="429"/>
    </row>
    <row r="185" spans="2:70" ht="12.75" customHeight="1" x14ac:dyDescent="0.2">
      <c r="B185" s="429"/>
      <c r="C185" s="429"/>
      <c r="D185" s="429"/>
      <c r="E185" s="429"/>
      <c r="F185" s="429"/>
      <c r="G185" s="429"/>
      <c r="H185" s="429"/>
      <c r="I185" s="429"/>
      <c r="J185" s="429"/>
      <c r="K185" s="473"/>
      <c r="L185" s="429"/>
      <c r="M185" s="429"/>
      <c r="N185" s="429"/>
      <c r="O185" s="429"/>
      <c r="P185" s="429"/>
      <c r="Q185" s="429"/>
      <c r="R185" s="429"/>
      <c r="S185" s="429"/>
      <c r="T185" s="429"/>
      <c r="U185" s="429"/>
      <c r="V185" s="429"/>
      <c r="W185" s="429"/>
      <c r="X185" s="429"/>
      <c r="Y185" s="429"/>
      <c r="Z185" s="429"/>
      <c r="AA185" s="429"/>
      <c r="AB185" s="429"/>
      <c r="AC185" s="429"/>
      <c r="AD185" s="429"/>
      <c r="AE185" s="429"/>
      <c r="AF185" s="429"/>
      <c r="AG185" s="429"/>
      <c r="AH185" s="429"/>
      <c r="AI185" s="429"/>
      <c r="AJ185" s="429"/>
      <c r="AK185" s="429"/>
      <c r="AL185" s="429"/>
      <c r="AM185" s="429"/>
      <c r="AN185" s="429"/>
      <c r="AO185" s="429"/>
      <c r="AP185" s="429"/>
      <c r="AQ185" s="429"/>
      <c r="AR185" s="429"/>
      <c r="AS185" s="429"/>
      <c r="AT185" s="429"/>
      <c r="AU185" s="429"/>
      <c r="AV185" s="429"/>
      <c r="AW185" s="429"/>
      <c r="AX185" s="429"/>
      <c r="AY185" s="429"/>
      <c r="AZ185" s="429"/>
      <c r="BA185" s="429"/>
      <c r="BB185" s="429"/>
      <c r="BC185" s="429"/>
      <c r="BD185" s="429"/>
      <c r="BE185" s="429"/>
      <c r="BF185" s="429"/>
      <c r="BG185" s="429"/>
      <c r="BH185" s="429"/>
      <c r="BI185" s="429"/>
      <c r="BJ185" s="429"/>
      <c r="BK185" s="429"/>
      <c r="BL185" s="429"/>
      <c r="BM185" s="429"/>
      <c r="BN185" s="429"/>
      <c r="BO185" s="429"/>
      <c r="BP185" s="429"/>
      <c r="BQ185" s="429"/>
      <c r="BR185" s="429"/>
    </row>
    <row r="186" spans="2:70" ht="12.75" customHeight="1" x14ac:dyDescent="0.2">
      <c r="B186" s="429"/>
      <c r="C186" s="429"/>
      <c r="D186" s="429"/>
      <c r="E186" s="429"/>
      <c r="F186" s="429"/>
      <c r="G186" s="429"/>
      <c r="H186" s="429"/>
      <c r="I186" s="429"/>
      <c r="J186" s="429"/>
      <c r="K186" s="473"/>
      <c r="L186" s="429"/>
      <c r="M186" s="429"/>
      <c r="N186" s="429"/>
      <c r="O186" s="429"/>
      <c r="P186" s="429"/>
      <c r="Q186" s="429"/>
      <c r="R186" s="429"/>
      <c r="S186" s="429"/>
      <c r="T186" s="429"/>
      <c r="U186" s="429"/>
      <c r="V186" s="429"/>
      <c r="W186" s="429"/>
      <c r="X186" s="429"/>
      <c r="Y186" s="429"/>
      <c r="Z186" s="429"/>
      <c r="AA186" s="429"/>
      <c r="AB186" s="429"/>
      <c r="AC186" s="429"/>
      <c r="AD186" s="429"/>
      <c r="AE186" s="429"/>
      <c r="AF186" s="429"/>
      <c r="AG186" s="429"/>
      <c r="AH186" s="429"/>
      <c r="AI186" s="429"/>
      <c r="AJ186" s="429"/>
      <c r="AK186" s="429"/>
      <c r="AL186" s="429"/>
      <c r="AM186" s="429"/>
      <c r="AN186" s="429"/>
      <c r="AO186" s="429"/>
      <c r="AP186" s="429"/>
      <c r="AQ186" s="429"/>
      <c r="AR186" s="429"/>
      <c r="AS186" s="429"/>
      <c r="AT186" s="429"/>
      <c r="AU186" s="429"/>
      <c r="AV186" s="429"/>
      <c r="AW186" s="429"/>
      <c r="AX186" s="429"/>
      <c r="AY186" s="429"/>
      <c r="AZ186" s="429"/>
      <c r="BA186" s="429"/>
      <c r="BB186" s="429"/>
      <c r="BC186" s="429"/>
      <c r="BD186" s="429"/>
      <c r="BE186" s="429"/>
      <c r="BF186" s="429"/>
      <c r="BG186" s="429"/>
      <c r="BH186" s="429"/>
      <c r="BI186" s="429"/>
      <c r="BJ186" s="429"/>
      <c r="BK186" s="429"/>
      <c r="BL186" s="429"/>
      <c r="BM186" s="429"/>
      <c r="BN186" s="429"/>
      <c r="BO186" s="429"/>
      <c r="BP186" s="429"/>
      <c r="BQ186" s="429"/>
      <c r="BR186" s="429"/>
    </row>
    <row r="187" spans="2:70" ht="12.75" customHeight="1" x14ac:dyDescent="0.2">
      <c r="B187" s="429"/>
      <c r="C187" s="429"/>
      <c r="D187" s="429"/>
      <c r="E187" s="429"/>
      <c r="F187" s="429"/>
      <c r="G187" s="429"/>
      <c r="H187" s="429"/>
      <c r="I187" s="429"/>
      <c r="J187" s="429"/>
      <c r="K187" s="473"/>
      <c r="L187" s="429"/>
      <c r="M187" s="429"/>
      <c r="N187" s="429"/>
      <c r="O187" s="429"/>
      <c r="P187" s="429"/>
      <c r="Q187" s="429"/>
      <c r="R187" s="429"/>
      <c r="S187" s="429"/>
      <c r="T187" s="429"/>
      <c r="U187" s="429"/>
      <c r="V187" s="429"/>
      <c r="W187" s="429"/>
      <c r="X187" s="429"/>
      <c r="Y187" s="429"/>
      <c r="Z187" s="429"/>
      <c r="AA187" s="429"/>
      <c r="AB187" s="429"/>
      <c r="AC187" s="429"/>
      <c r="AD187" s="429"/>
      <c r="AE187" s="429"/>
      <c r="AF187" s="429"/>
      <c r="AG187" s="429"/>
      <c r="AH187" s="429"/>
      <c r="AI187" s="429"/>
      <c r="AJ187" s="429"/>
      <c r="AK187" s="429"/>
      <c r="AL187" s="429"/>
      <c r="AM187" s="429"/>
      <c r="AN187" s="429"/>
      <c r="AO187" s="429"/>
      <c r="AP187" s="429"/>
      <c r="AQ187" s="429"/>
      <c r="AR187" s="429"/>
      <c r="AS187" s="429"/>
      <c r="AT187" s="429"/>
      <c r="AU187" s="429"/>
      <c r="AV187" s="429"/>
      <c r="AW187" s="429"/>
      <c r="AX187" s="429"/>
      <c r="AY187" s="429"/>
      <c r="AZ187" s="429"/>
      <c r="BA187" s="429"/>
      <c r="BB187" s="429"/>
      <c r="BC187" s="429"/>
      <c r="BD187" s="429"/>
      <c r="BE187" s="429"/>
      <c r="BF187" s="429"/>
      <c r="BG187" s="429"/>
      <c r="BH187" s="429"/>
      <c r="BI187" s="429"/>
      <c r="BJ187" s="429"/>
      <c r="BK187" s="429"/>
      <c r="BL187" s="429"/>
      <c r="BM187" s="429"/>
      <c r="BN187" s="429"/>
      <c r="BO187" s="429"/>
      <c r="BP187" s="429"/>
      <c r="BQ187" s="429"/>
      <c r="BR187" s="429"/>
    </row>
    <row r="188" spans="2:70" ht="12.75" customHeight="1" x14ac:dyDescent="0.2">
      <c r="B188" s="429"/>
      <c r="C188" s="429"/>
      <c r="D188" s="429"/>
      <c r="E188" s="429"/>
      <c r="F188" s="429"/>
      <c r="G188" s="429"/>
      <c r="H188" s="429"/>
      <c r="I188" s="429"/>
      <c r="J188" s="429"/>
      <c r="K188" s="473"/>
      <c r="L188" s="429"/>
      <c r="M188" s="429"/>
      <c r="N188" s="429"/>
      <c r="O188" s="429"/>
      <c r="P188" s="429"/>
      <c r="Q188" s="429"/>
      <c r="R188" s="429"/>
      <c r="S188" s="429"/>
      <c r="T188" s="429"/>
      <c r="U188" s="429"/>
      <c r="V188" s="429"/>
      <c r="W188" s="429"/>
      <c r="X188" s="429"/>
      <c r="Y188" s="429"/>
      <c r="Z188" s="429"/>
      <c r="AA188" s="429"/>
      <c r="AB188" s="429"/>
      <c r="AC188" s="429"/>
      <c r="AD188" s="429"/>
      <c r="AE188" s="429"/>
      <c r="AF188" s="429"/>
      <c r="AG188" s="429"/>
      <c r="AH188" s="429"/>
      <c r="AI188" s="429"/>
      <c r="AJ188" s="429"/>
      <c r="AK188" s="429"/>
      <c r="AL188" s="429"/>
      <c r="AM188" s="429"/>
      <c r="AN188" s="429"/>
      <c r="AO188" s="429"/>
      <c r="AP188" s="429"/>
      <c r="AQ188" s="429"/>
      <c r="AR188" s="429"/>
      <c r="AS188" s="429"/>
      <c r="AT188" s="429"/>
      <c r="AU188" s="429"/>
      <c r="AV188" s="429"/>
      <c r="AW188" s="429"/>
      <c r="AX188" s="429"/>
      <c r="AY188" s="429"/>
      <c r="AZ188" s="429"/>
      <c r="BA188" s="429"/>
      <c r="BB188" s="429"/>
      <c r="BC188" s="429"/>
      <c r="BD188" s="429"/>
      <c r="BE188" s="429"/>
      <c r="BF188" s="429"/>
      <c r="BG188" s="429"/>
      <c r="BH188" s="429"/>
      <c r="BI188" s="429"/>
      <c r="BJ188" s="429"/>
      <c r="BK188" s="429"/>
      <c r="BL188" s="429"/>
      <c r="BM188" s="429"/>
      <c r="BN188" s="429"/>
      <c r="BO188" s="429"/>
      <c r="BP188" s="429"/>
      <c r="BQ188" s="429"/>
      <c r="BR188" s="429"/>
    </row>
    <row r="189" spans="2:70" ht="12.75" customHeight="1" x14ac:dyDescent="0.2">
      <c r="B189" s="429"/>
      <c r="C189" s="429"/>
      <c r="D189" s="429"/>
      <c r="E189" s="429"/>
      <c r="F189" s="429"/>
      <c r="G189" s="429"/>
      <c r="H189" s="429"/>
      <c r="I189" s="429"/>
      <c r="J189" s="429"/>
      <c r="K189" s="473"/>
      <c r="L189" s="429"/>
      <c r="M189" s="429"/>
      <c r="N189" s="429"/>
      <c r="O189" s="429"/>
      <c r="P189" s="429"/>
      <c r="Q189" s="429"/>
      <c r="R189" s="429"/>
      <c r="S189" s="429"/>
      <c r="T189" s="429"/>
      <c r="U189" s="429"/>
      <c r="V189" s="429"/>
      <c r="W189" s="429"/>
      <c r="X189" s="429"/>
      <c r="Y189" s="429"/>
      <c r="Z189" s="429"/>
      <c r="AA189" s="429"/>
      <c r="AB189" s="429"/>
      <c r="AC189" s="429"/>
      <c r="AD189" s="429"/>
      <c r="AE189" s="429"/>
      <c r="AF189" s="429"/>
      <c r="AG189" s="429"/>
      <c r="AH189" s="429"/>
      <c r="AI189" s="429"/>
      <c r="AJ189" s="429"/>
      <c r="AK189" s="429"/>
      <c r="AL189" s="429"/>
      <c r="AM189" s="429"/>
      <c r="AN189" s="429"/>
      <c r="AO189" s="429"/>
      <c r="AP189" s="429"/>
      <c r="AQ189" s="429"/>
      <c r="AR189" s="429"/>
      <c r="AS189" s="429"/>
      <c r="AT189" s="429"/>
      <c r="AU189" s="429"/>
      <c r="AV189" s="429"/>
      <c r="AW189" s="429"/>
      <c r="AX189" s="429"/>
      <c r="AY189" s="429"/>
      <c r="AZ189" s="429"/>
      <c r="BA189" s="429"/>
      <c r="BB189" s="429"/>
      <c r="BC189" s="429"/>
      <c r="BD189" s="429"/>
      <c r="BE189" s="429"/>
      <c r="BF189" s="429"/>
      <c r="BG189" s="429"/>
      <c r="BH189" s="429"/>
      <c r="BI189" s="429"/>
      <c r="BJ189" s="429"/>
      <c r="BK189" s="429"/>
      <c r="BL189" s="429"/>
      <c r="BM189" s="429"/>
      <c r="BN189" s="429"/>
      <c r="BO189" s="429"/>
      <c r="BP189" s="429"/>
      <c r="BQ189" s="429"/>
      <c r="BR189" s="429"/>
    </row>
    <row r="190" spans="2:70" ht="12.75" customHeight="1" x14ac:dyDescent="0.2">
      <c r="B190" s="429"/>
      <c r="C190" s="429"/>
      <c r="D190" s="429"/>
      <c r="E190" s="429"/>
      <c r="F190" s="429"/>
      <c r="G190" s="429"/>
      <c r="H190" s="429"/>
      <c r="I190" s="429"/>
      <c r="J190" s="429"/>
      <c r="K190" s="473"/>
      <c r="L190" s="429"/>
      <c r="M190" s="429"/>
      <c r="N190" s="429"/>
      <c r="O190" s="429"/>
      <c r="P190" s="429"/>
      <c r="Q190" s="429"/>
      <c r="R190" s="429"/>
      <c r="S190" s="429"/>
      <c r="T190" s="429"/>
      <c r="U190" s="429"/>
      <c r="V190" s="429"/>
      <c r="W190" s="429"/>
      <c r="X190" s="429"/>
      <c r="Y190" s="429"/>
      <c r="Z190" s="429"/>
      <c r="AA190" s="429"/>
      <c r="AB190" s="429"/>
      <c r="AC190" s="429"/>
      <c r="AD190" s="429"/>
      <c r="AE190" s="429"/>
      <c r="AF190" s="429"/>
      <c r="AG190" s="429"/>
      <c r="AH190" s="429"/>
      <c r="AI190" s="429"/>
      <c r="AJ190" s="429"/>
      <c r="AK190" s="429"/>
      <c r="AL190" s="429"/>
      <c r="AM190" s="429"/>
      <c r="AN190" s="429"/>
      <c r="AO190" s="429"/>
      <c r="AP190" s="429"/>
      <c r="AQ190" s="429"/>
      <c r="AR190" s="429"/>
      <c r="AS190" s="429"/>
      <c r="AT190" s="429"/>
      <c r="AU190" s="429"/>
      <c r="AV190" s="429"/>
      <c r="AW190" s="429"/>
      <c r="AX190" s="429"/>
      <c r="AY190" s="429"/>
      <c r="AZ190" s="429"/>
      <c r="BA190" s="429"/>
      <c r="BB190" s="429"/>
      <c r="BC190" s="429"/>
      <c r="BD190" s="429"/>
      <c r="BE190" s="429"/>
      <c r="BF190" s="429"/>
      <c r="BG190" s="429"/>
      <c r="BH190" s="429"/>
      <c r="BI190" s="429"/>
      <c r="BJ190" s="429"/>
      <c r="BK190" s="429"/>
      <c r="BL190" s="429"/>
      <c r="BM190" s="429"/>
      <c r="BN190" s="429"/>
      <c r="BO190" s="429"/>
      <c r="BP190" s="429"/>
      <c r="BQ190" s="429"/>
      <c r="BR190" s="429"/>
    </row>
    <row r="191" spans="2:70" ht="12.75" customHeight="1" x14ac:dyDescent="0.2">
      <c r="B191" s="429"/>
      <c r="C191" s="429"/>
      <c r="D191" s="429"/>
      <c r="E191" s="429"/>
      <c r="F191" s="429"/>
      <c r="G191" s="429"/>
      <c r="H191" s="429"/>
      <c r="I191" s="429"/>
      <c r="J191" s="429"/>
      <c r="K191" s="473"/>
      <c r="L191" s="429"/>
      <c r="M191" s="429"/>
      <c r="N191" s="429"/>
      <c r="O191" s="429"/>
      <c r="P191" s="429"/>
      <c r="Q191" s="429"/>
      <c r="R191" s="429"/>
      <c r="S191" s="429"/>
      <c r="T191" s="429"/>
      <c r="U191" s="429"/>
      <c r="V191" s="429"/>
      <c r="W191" s="429"/>
      <c r="X191" s="429"/>
      <c r="Y191" s="429"/>
      <c r="Z191" s="429"/>
      <c r="AA191" s="429"/>
      <c r="AB191" s="429"/>
      <c r="AC191" s="429"/>
      <c r="AD191" s="429"/>
      <c r="AE191" s="429"/>
      <c r="AF191" s="429"/>
      <c r="AG191" s="429"/>
      <c r="AH191" s="429"/>
      <c r="AI191" s="429"/>
      <c r="AJ191" s="429"/>
      <c r="AK191" s="429"/>
      <c r="AL191" s="429"/>
      <c r="AM191" s="429"/>
      <c r="AN191" s="429"/>
      <c r="AO191" s="429"/>
      <c r="AP191" s="429"/>
      <c r="AQ191" s="429"/>
      <c r="AR191" s="429"/>
      <c r="AS191" s="429"/>
      <c r="AT191" s="429"/>
      <c r="AU191" s="429"/>
      <c r="AV191" s="429"/>
      <c r="AW191" s="429"/>
      <c r="AX191" s="429"/>
      <c r="AY191" s="429"/>
      <c r="AZ191" s="429"/>
      <c r="BA191" s="429"/>
      <c r="BB191" s="429"/>
      <c r="BC191" s="429"/>
      <c r="BD191" s="429"/>
      <c r="BE191" s="429"/>
      <c r="BF191" s="429"/>
      <c r="BG191" s="429"/>
      <c r="BH191" s="429"/>
      <c r="BI191" s="429"/>
      <c r="BJ191" s="429"/>
      <c r="BK191" s="429"/>
      <c r="BL191" s="429"/>
      <c r="BM191" s="429"/>
      <c r="BN191" s="429"/>
      <c r="BO191" s="429"/>
      <c r="BP191" s="429"/>
      <c r="BQ191" s="429"/>
      <c r="BR191" s="429"/>
    </row>
    <row r="192" spans="2:70" ht="12.75" customHeight="1" x14ac:dyDescent="0.2">
      <c r="B192" s="429"/>
      <c r="C192" s="429"/>
      <c r="D192" s="429"/>
      <c r="E192" s="429"/>
      <c r="F192" s="429"/>
      <c r="G192" s="429"/>
      <c r="H192" s="429"/>
      <c r="I192" s="429"/>
      <c r="J192" s="429"/>
      <c r="K192" s="473"/>
      <c r="L192" s="429"/>
      <c r="M192" s="429"/>
      <c r="N192" s="429"/>
      <c r="O192" s="429"/>
      <c r="P192" s="429"/>
      <c r="Q192" s="429"/>
      <c r="R192" s="429"/>
      <c r="S192" s="429"/>
      <c r="T192" s="429"/>
      <c r="U192" s="429"/>
      <c r="V192" s="429"/>
      <c r="W192" s="429"/>
      <c r="X192" s="429"/>
      <c r="Y192" s="429"/>
      <c r="Z192" s="429"/>
      <c r="AA192" s="429"/>
      <c r="AB192" s="429"/>
      <c r="AC192" s="429"/>
      <c r="AD192" s="429"/>
      <c r="AE192" s="429"/>
      <c r="AF192" s="429"/>
      <c r="AG192" s="429"/>
      <c r="AH192" s="429"/>
      <c r="AI192" s="429"/>
      <c r="AJ192" s="429"/>
      <c r="AK192" s="429"/>
      <c r="AL192" s="429"/>
      <c r="AM192" s="429"/>
      <c r="AN192" s="429"/>
      <c r="AO192" s="429"/>
      <c r="AP192" s="429"/>
      <c r="AQ192" s="429"/>
      <c r="AR192" s="429"/>
      <c r="AS192" s="429"/>
      <c r="AT192" s="429"/>
      <c r="AU192" s="429"/>
      <c r="AV192" s="429"/>
      <c r="AW192" s="429"/>
      <c r="AX192" s="429"/>
      <c r="AY192" s="429"/>
      <c r="AZ192" s="429"/>
      <c r="BA192" s="429"/>
      <c r="BB192" s="429"/>
      <c r="BC192" s="429"/>
      <c r="BD192" s="429"/>
      <c r="BE192" s="429"/>
      <c r="BF192" s="429"/>
      <c r="BG192" s="429"/>
      <c r="BH192" s="429"/>
      <c r="BI192" s="429"/>
      <c r="BJ192" s="429"/>
      <c r="BK192" s="429"/>
      <c r="BL192" s="429"/>
      <c r="BM192" s="429"/>
      <c r="BN192" s="429"/>
      <c r="BO192" s="429"/>
      <c r="BP192" s="429"/>
      <c r="BQ192" s="429"/>
      <c r="BR192" s="429"/>
    </row>
    <row r="193" spans="2:70" ht="12.75" customHeight="1" x14ac:dyDescent="0.2">
      <c r="B193" s="429"/>
      <c r="C193" s="429"/>
      <c r="D193" s="429"/>
      <c r="E193" s="429"/>
      <c r="F193" s="429"/>
      <c r="G193" s="429"/>
      <c r="H193" s="429"/>
      <c r="I193" s="429"/>
      <c r="J193" s="429"/>
      <c r="K193" s="473"/>
      <c r="L193" s="429"/>
      <c r="M193" s="429"/>
      <c r="N193" s="429"/>
      <c r="O193" s="429"/>
      <c r="P193" s="429"/>
      <c r="Q193" s="429"/>
      <c r="R193" s="429"/>
      <c r="S193" s="429"/>
      <c r="T193" s="429"/>
      <c r="U193" s="429"/>
      <c r="V193" s="429"/>
      <c r="W193" s="429"/>
      <c r="X193" s="429"/>
      <c r="Y193" s="429"/>
      <c r="Z193" s="429"/>
      <c r="AA193" s="429"/>
      <c r="AB193" s="429"/>
      <c r="AC193" s="429"/>
      <c r="AD193" s="429"/>
      <c r="AE193" s="429"/>
      <c r="AF193" s="429"/>
      <c r="AG193" s="429"/>
      <c r="AH193" s="429"/>
      <c r="AI193" s="429"/>
      <c r="AJ193" s="429"/>
      <c r="AK193" s="429"/>
      <c r="AL193" s="429"/>
      <c r="AM193" s="429"/>
      <c r="AN193" s="429"/>
      <c r="AO193" s="429"/>
      <c r="AP193" s="429"/>
      <c r="AQ193" s="429"/>
      <c r="AR193" s="429"/>
      <c r="AS193" s="429"/>
      <c r="AT193" s="429"/>
      <c r="AU193" s="429"/>
      <c r="AV193" s="429"/>
      <c r="AW193" s="429"/>
      <c r="AX193" s="429"/>
      <c r="AY193" s="429"/>
      <c r="AZ193" s="429"/>
      <c r="BA193" s="429"/>
      <c r="BB193" s="429"/>
      <c r="BC193" s="429"/>
      <c r="BD193" s="429"/>
      <c r="BE193" s="429"/>
      <c r="BF193" s="429"/>
      <c r="BG193" s="429"/>
      <c r="BH193" s="429"/>
      <c r="BI193" s="429"/>
      <c r="BJ193" s="429"/>
      <c r="BK193" s="429"/>
      <c r="BL193" s="429"/>
      <c r="BM193" s="429"/>
      <c r="BN193" s="429"/>
      <c r="BO193" s="429"/>
      <c r="BP193" s="429"/>
      <c r="BQ193" s="429"/>
      <c r="BR193" s="429"/>
    </row>
    <row r="194" spans="2:70" ht="12.75" customHeight="1" x14ac:dyDescent="0.2">
      <c r="B194" s="429"/>
      <c r="C194" s="429"/>
      <c r="D194" s="429"/>
      <c r="E194" s="429"/>
      <c r="F194" s="429"/>
      <c r="G194" s="429"/>
      <c r="H194" s="429"/>
      <c r="I194" s="429"/>
      <c r="J194" s="429"/>
      <c r="K194" s="473"/>
      <c r="L194" s="429"/>
      <c r="M194" s="429"/>
      <c r="N194" s="429"/>
      <c r="O194" s="429"/>
      <c r="P194" s="429"/>
      <c r="Q194" s="429"/>
      <c r="R194" s="429"/>
      <c r="S194" s="429"/>
      <c r="T194" s="429"/>
      <c r="U194" s="429"/>
      <c r="V194" s="429"/>
      <c r="W194" s="429"/>
      <c r="X194" s="429"/>
      <c r="Y194" s="429"/>
      <c r="Z194" s="429"/>
      <c r="AA194" s="429"/>
      <c r="AB194" s="429"/>
      <c r="AC194" s="429"/>
      <c r="AD194" s="429"/>
      <c r="AE194" s="429"/>
      <c r="AF194" s="429"/>
      <c r="AG194" s="429"/>
      <c r="AH194" s="429"/>
      <c r="AI194" s="429"/>
      <c r="AJ194" s="429"/>
      <c r="AK194" s="429"/>
      <c r="AL194" s="429"/>
      <c r="AM194" s="429"/>
      <c r="AN194" s="429"/>
      <c r="AO194" s="429"/>
      <c r="AP194" s="429"/>
      <c r="AQ194" s="429"/>
      <c r="AR194" s="429"/>
      <c r="AS194" s="429"/>
      <c r="AT194" s="429"/>
      <c r="AU194" s="429"/>
      <c r="AV194" s="429"/>
      <c r="AW194" s="429"/>
      <c r="AX194" s="429"/>
      <c r="AY194" s="429"/>
      <c r="AZ194" s="429"/>
      <c r="BA194" s="429"/>
      <c r="BB194" s="429"/>
      <c r="BC194" s="429"/>
      <c r="BD194" s="429"/>
      <c r="BE194" s="429"/>
      <c r="BF194" s="429"/>
      <c r="BG194" s="429"/>
      <c r="BH194" s="429"/>
      <c r="BI194" s="429"/>
      <c r="BJ194" s="429"/>
      <c r="BK194" s="429"/>
      <c r="BL194" s="429"/>
      <c r="BM194" s="429"/>
      <c r="BN194" s="429"/>
      <c r="BO194" s="429"/>
      <c r="BP194" s="429"/>
      <c r="BQ194" s="429"/>
      <c r="BR194" s="429"/>
    </row>
    <row r="195" spans="2:70" ht="12.75" customHeight="1" x14ac:dyDescent="0.2">
      <c r="B195" s="429"/>
      <c r="C195" s="429"/>
      <c r="D195" s="429"/>
      <c r="E195" s="429"/>
      <c r="F195" s="429"/>
      <c r="G195" s="429"/>
      <c r="H195" s="429"/>
      <c r="I195" s="429"/>
      <c r="J195" s="429"/>
      <c r="K195" s="473"/>
      <c r="L195" s="429"/>
      <c r="M195" s="429"/>
      <c r="N195" s="429"/>
      <c r="O195" s="429"/>
      <c r="P195" s="429"/>
      <c r="Q195" s="429"/>
      <c r="R195" s="429"/>
      <c r="S195" s="429"/>
      <c r="T195" s="429"/>
      <c r="U195" s="429"/>
      <c r="V195" s="429"/>
      <c r="W195" s="429"/>
      <c r="X195" s="429"/>
      <c r="Y195" s="429"/>
      <c r="Z195" s="429"/>
      <c r="AA195" s="429"/>
      <c r="AB195" s="429"/>
      <c r="AC195" s="429"/>
      <c r="AD195" s="429"/>
      <c r="AE195" s="429"/>
      <c r="AF195" s="429"/>
      <c r="AG195" s="429"/>
      <c r="AH195" s="429"/>
      <c r="AI195" s="429"/>
      <c r="AJ195" s="429"/>
      <c r="AK195" s="429"/>
      <c r="AL195" s="429"/>
      <c r="AM195" s="429"/>
      <c r="AN195" s="429"/>
      <c r="AO195" s="429"/>
      <c r="AP195" s="429"/>
      <c r="AQ195" s="429"/>
      <c r="AR195" s="429"/>
      <c r="AS195" s="429"/>
      <c r="AT195" s="429"/>
      <c r="AU195" s="429"/>
      <c r="AV195" s="429"/>
      <c r="AW195" s="429"/>
      <c r="AX195" s="429"/>
      <c r="AY195" s="429"/>
      <c r="AZ195" s="429"/>
      <c r="BA195" s="429"/>
      <c r="BB195" s="429"/>
      <c r="BC195" s="429"/>
      <c r="BD195" s="429"/>
      <c r="BE195" s="429"/>
      <c r="BF195" s="429"/>
      <c r="BG195" s="429"/>
      <c r="BH195" s="429"/>
      <c r="BI195" s="429"/>
      <c r="BJ195" s="429"/>
      <c r="BK195" s="429"/>
      <c r="BL195" s="429"/>
      <c r="BM195" s="429"/>
      <c r="BN195" s="429"/>
      <c r="BO195" s="429"/>
      <c r="BP195" s="429"/>
      <c r="BQ195" s="429"/>
      <c r="BR195" s="429"/>
    </row>
    <row r="196" spans="2:70" ht="12.75" customHeight="1" x14ac:dyDescent="0.2">
      <c r="B196" s="429"/>
      <c r="C196" s="429"/>
      <c r="D196" s="429"/>
      <c r="E196" s="429"/>
      <c r="F196" s="429"/>
      <c r="G196" s="429"/>
      <c r="H196" s="429"/>
      <c r="I196" s="429"/>
      <c r="J196" s="429"/>
      <c r="K196" s="473"/>
      <c r="L196" s="429"/>
      <c r="M196" s="429"/>
      <c r="N196" s="429"/>
      <c r="O196" s="429"/>
      <c r="P196" s="429"/>
      <c r="Q196" s="429"/>
      <c r="R196" s="429"/>
      <c r="S196" s="429"/>
      <c r="T196" s="429"/>
      <c r="U196" s="429"/>
      <c r="V196" s="429"/>
      <c r="W196" s="429"/>
      <c r="X196" s="429"/>
      <c r="Y196" s="429"/>
      <c r="Z196" s="429"/>
      <c r="AA196" s="429"/>
      <c r="AB196" s="429"/>
      <c r="AC196" s="429"/>
      <c r="AD196" s="429"/>
      <c r="AE196" s="429"/>
      <c r="AF196" s="429"/>
      <c r="AG196" s="429"/>
      <c r="AH196" s="429"/>
      <c r="AI196" s="429"/>
      <c r="AJ196" s="429"/>
      <c r="AK196" s="429"/>
      <c r="AL196" s="429"/>
      <c r="AM196" s="429"/>
      <c r="AN196" s="429"/>
      <c r="AO196" s="429"/>
      <c r="AP196" s="429"/>
      <c r="AQ196" s="429"/>
      <c r="AR196" s="429"/>
      <c r="AS196" s="429"/>
      <c r="AT196" s="429"/>
      <c r="AU196" s="429"/>
      <c r="AV196" s="429"/>
      <c r="AW196" s="429"/>
      <c r="AX196" s="429"/>
      <c r="AY196" s="429"/>
      <c r="AZ196" s="429"/>
      <c r="BA196" s="429"/>
      <c r="BB196" s="429"/>
      <c r="BC196" s="429"/>
      <c r="BD196" s="429"/>
      <c r="BE196" s="429"/>
      <c r="BF196" s="429"/>
      <c r="BG196" s="429"/>
      <c r="BH196" s="429"/>
      <c r="BI196" s="429"/>
      <c r="BJ196" s="429"/>
      <c r="BK196" s="429"/>
      <c r="BL196" s="429"/>
      <c r="BM196" s="429"/>
      <c r="BN196" s="429"/>
      <c r="BO196" s="429"/>
      <c r="BP196" s="429"/>
      <c r="BQ196" s="429"/>
      <c r="BR196" s="429"/>
    </row>
    <row r="197" spans="2:70" ht="12.75" customHeight="1" x14ac:dyDescent="0.2">
      <c r="B197" s="429"/>
      <c r="C197" s="429"/>
      <c r="D197" s="429"/>
      <c r="E197" s="429"/>
      <c r="F197" s="429"/>
      <c r="G197" s="429"/>
      <c r="H197" s="429"/>
      <c r="I197" s="429"/>
      <c r="J197" s="429"/>
      <c r="K197" s="473"/>
      <c r="L197" s="429"/>
      <c r="M197" s="429"/>
      <c r="N197" s="429"/>
      <c r="O197" s="429"/>
      <c r="P197" s="429"/>
      <c r="Q197" s="429"/>
      <c r="R197" s="429"/>
      <c r="S197" s="429"/>
      <c r="T197" s="429"/>
      <c r="U197" s="429"/>
      <c r="V197" s="429"/>
      <c r="W197" s="429"/>
      <c r="X197" s="429"/>
      <c r="Y197" s="429"/>
      <c r="Z197" s="429"/>
      <c r="AA197" s="429"/>
      <c r="AB197" s="429"/>
      <c r="AC197" s="429"/>
      <c r="AD197" s="429"/>
      <c r="AE197" s="429"/>
      <c r="AF197" s="429"/>
      <c r="AG197" s="429"/>
      <c r="AH197" s="429"/>
      <c r="AI197" s="429"/>
      <c r="AJ197" s="429"/>
      <c r="AK197" s="429"/>
      <c r="AL197" s="429"/>
      <c r="AM197" s="429"/>
      <c r="AN197" s="429"/>
      <c r="AO197" s="429"/>
      <c r="AP197" s="429"/>
      <c r="AQ197" s="429"/>
      <c r="AR197" s="429"/>
      <c r="AS197" s="429"/>
      <c r="AT197" s="429"/>
      <c r="AU197" s="429"/>
      <c r="AV197" s="429"/>
      <c r="AW197" s="429"/>
      <c r="AX197" s="429"/>
      <c r="AY197" s="429"/>
      <c r="AZ197" s="429"/>
      <c r="BA197" s="429"/>
      <c r="BB197" s="429"/>
      <c r="BC197" s="429"/>
      <c r="BD197" s="429"/>
      <c r="BE197" s="429"/>
      <c r="BF197" s="429"/>
      <c r="BG197" s="429"/>
      <c r="BH197" s="429"/>
      <c r="BI197" s="429"/>
      <c r="BJ197" s="429"/>
      <c r="BK197" s="429"/>
      <c r="BL197" s="429"/>
      <c r="BM197" s="429"/>
      <c r="BN197" s="429"/>
      <c r="BO197" s="429"/>
      <c r="BP197" s="429"/>
      <c r="BQ197" s="429"/>
      <c r="BR197" s="429"/>
    </row>
    <row r="198" spans="2:70" ht="12.75" customHeight="1" x14ac:dyDescent="0.2">
      <c r="B198" s="429"/>
      <c r="C198" s="429"/>
      <c r="D198" s="429"/>
      <c r="E198" s="429"/>
      <c r="F198" s="429"/>
      <c r="G198" s="429"/>
      <c r="H198" s="429"/>
      <c r="I198" s="429"/>
      <c r="J198" s="429"/>
      <c r="K198" s="473"/>
      <c r="L198" s="429"/>
      <c r="M198" s="429"/>
      <c r="N198" s="429"/>
      <c r="O198" s="429"/>
      <c r="P198" s="429"/>
      <c r="Q198" s="429"/>
      <c r="R198" s="429"/>
      <c r="S198" s="429"/>
      <c r="T198" s="429"/>
      <c r="U198" s="429"/>
      <c r="V198" s="429"/>
      <c r="W198" s="429"/>
      <c r="X198" s="429"/>
      <c r="Y198" s="429"/>
      <c r="Z198" s="429"/>
      <c r="AA198" s="429"/>
      <c r="AB198" s="429"/>
      <c r="AC198" s="429"/>
      <c r="AD198" s="429"/>
      <c r="AE198" s="429"/>
      <c r="AF198" s="429"/>
      <c r="AG198" s="429"/>
      <c r="AH198" s="429"/>
      <c r="AI198" s="429"/>
      <c r="AJ198" s="429"/>
      <c r="AK198" s="429"/>
      <c r="AL198" s="429"/>
      <c r="AM198" s="429"/>
      <c r="AN198" s="429"/>
      <c r="AO198" s="429"/>
      <c r="AP198" s="429"/>
      <c r="AQ198" s="429"/>
      <c r="AR198" s="429"/>
      <c r="AS198" s="429"/>
      <c r="AT198" s="429"/>
      <c r="AU198" s="429"/>
      <c r="AV198" s="429"/>
      <c r="AW198" s="429"/>
      <c r="AX198" s="429"/>
      <c r="AY198" s="429"/>
      <c r="AZ198" s="429"/>
      <c r="BA198" s="429"/>
      <c r="BB198" s="429"/>
      <c r="BC198" s="429"/>
      <c r="BD198" s="429"/>
      <c r="BE198" s="429"/>
      <c r="BF198" s="429"/>
      <c r="BG198" s="429"/>
      <c r="BH198" s="429"/>
      <c r="BI198" s="429"/>
      <c r="BJ198" s="429"/>
      <c r="BK198" s="429"/>
      <c r="BL198" s="429"/>
      <c r="BM198" s="429"/>
      <c r="BN198" s="429"/>
      <c r="BO198" s="429"/>
      <c r="BP198" s="429"/>
      <c r="BQ198" s="429"/>
      <c r="BR198" s="429"/>
    </row>
    <row r="199" spans="2:70" ht="12.75" customHeight="1" x14ac:dyDescent="0.2">
      <c r="B199" s="429"/>
      <c r="C199" s="429"/>
      <c r="D199" s="429"/>
      <c r="E199" s="429"/>
      <c r="F199" s="429"/>
      <c r="G199" s="429"/>
      <c r="H199" s="429"/>
      <c r="I199" s="429"/>
      <c r="J199" s="429"/>
      <c r="K199" s="473"/>
      <c r="L199" s="429"/>
      <c r="M199" s="429"/>
      <c r="N199" s="429"/>
      <c r="O199" s="429"/>
      <c r="P199" s="429"/>
      <c r="Q199" s="429"/>
      <c r="R199" s="429"/>
      <c r="S199" s="429"/>
      <c r="T199" s="429"/>
      <c r="U199" s="429"/>
      <c r="V199" s="429"/>
      <c r="W199" s="429"/>
      <c r="X199" s="429"/>
      <c r="Y199" s="429"/>
      <c r="Z199" s="429"/>
      <c r="AA199" s="429"/>
      <c r="AB199" s="429"/>
      <c r="AC199" s="429"/>
      <c r="AD199" s="429"/>
      <c r="AE199" s="429"/>
      <c r="AF199" s="429"/>
      <c r="AG199" s="429"/>
      <c r="AH199" s="429"/>
      <c r="AI199" s="429"/>
      <c r="AJ199" s="429"/>
      <c r="AK199" s="429"/>
      <c r="AL199" s="429"/>
      <c r="AM199" s="429"/>
      <c r="AN199" s="429"/>
      <c r="AO199" s="429"/>
      <c r="AP199" s="429"/>
      <c r="AQ199" s="429"/>
      <c r="AR199" s="429"/>
      <c r="AS199" s="429"/>
      <c r="AT199" s="429"/>
      <c r="AU199" s="429"/>
      <c r="AV199" s="429"/>
      <c r="AW199" s="429"/>
      <c r="AX199" s="429"/>
      <c r="AY199" s="429"/>
      <c r="AZ199" s="429"/>
      <c r="BA199" s="429"/>
      <c r="BB199" s="429"/>
      <c r="BC199" s="429"/>
      <c r="BD199" s="429"/>
      <c r="BE199" s="429"/>
      <c r="BF199" s="429"/>
      <c r="BG199" s="429"/>
      <c r="BH199" s="429"/>
      <c r="BI199" s="429"/>
      <c r="BJ199" s="429"/>
      <c r="BK199" s="429"/>
      <c r="BL199" s="429"/>
      <c r="BM199" s="429"/>
      <c r="BN199" s="429"/>
      <c r="BO199" s="429"/>
      <c r="BP199" s="429"/>
      <c r="BQ199" s="429"/>
      <c r="BR199" s="429"/>
    </row>
    <row r="200" spans="2:70" ht="12.75" customHeight="1" x14ac:dyDescent="0.2">
      <c r="B200" s="429"/>
      <c r="C200" s="429"/>
      <c r="D200" s="429"/>
      <c r="E200" s="429"/>
      <c r="F200" s="429"/>
      <c r="G200" s="429"/>
      <c r="H200" s="429"/>
      <c r="I200" s="429"/>
      <c r="J200" s="429"/>
      <c r="K200" s="473"/>
      <c r="L200" s="429"/>
      <c r="M200" s="429"/>
      <c r="N200" s="429"/>
      <c r="O200" s="429"/>
      <c r="P200" s="429"/>
      <c r="Q200" s="429"/>
      <c r="R200" s="429"/>
      <c r="S200" s="429"/>
      <c r="T200" s="429"/>
      <c r="U200" s="429"/>
      <c r="V200" s="429"/>
      <c r="W200" s="429"/>
      <c r="X200" s="429"/>
      <c r="Y200" s="429"/>
      <c r="Z200" s="429"/>
      <c r="AA200" s="429"/>
      <c r="AB200" s="429"/>
      <c r="AC200" s="429"/>
      <c r="AD200" s="429"/>
      <c r="AE200" s="429"/>
      <c r="AF200" s="429"/>
      <c r="AG200" s="429"/>
      <c r="AH200" s="429"/>
      <c r="AI200" s="429"/>
      <c r="AJ200" s="429"/>
      <c r="AK200" s="429"/>
      <c r="AL200" s="429"/>
      <c r="AM200" s="429"/>
      <c r="AN200" s="429"/>
      <c r="AO200" s="429"/>
      <c r="AP200" s="429"/>
      <c r="AQ200" s="429"/>
      <c r="AR200" s="429"/>
      <c r="AS200" s="429"/>
      <c r="AT200" s="429"/>
      <c r="AU200" s="429"/>
      <c r="AV200" s="429"/>
      <c r="AW200" s="429"/>
      <c r="AX200" s="429"/>
      <c r="AY200" s="429"/>
      <c r="AZ200" s="429"/>
      <c r="BA200" s="429"/>
      <c r="BB200" s="429"/>
      <c r="BC200" s="429"/>
      <c r="BD200" s="429"/>
      <c r="BE200" s="429"/>
      <c r="BF200" s="429"/>
      <c r="BG200" s="429"/>
      <c r="BH200" s="429"/>
      <c r="BI200" s="429"/>
      <c r="BJ200" s="429"/>
      <c r="BK200" s="429"/>
      <c r="BL200" s="429"/>
      <c r="BM200" s="429"/>
      <c r="BN200" s="429"/>
      <c r="BO200" s="429"/>
      <c r="BP200" s="429"/>
      <c r="BQ200" s="429"/>
      <c r="BR200" s="429"/>
    </row>
    <row r="201" spans="2:70" ht="12.75" customHeight="1" x14ac:dyDescent="0.2">
      <c r="B201" s="429"/>
      <c r="C201" s="429"/>
      <c r="D201" s="429"/>
      <c r="E201" s="429"/>
      <c r="F201" s="429"/>
      <c r="G201" s="429"/>
      <c r="H201" s="429"/>
      <c r="I201" s="429"/>
      <c r="J201" s="429"/>
      <c r="K201" s="473"/>
      <c r="L201" s="429"/>
      <c r="M201" s="429"/>
      <c r="N201" s="429"/>
      <c r="O201" s="429"/>
      <c r="P201" s="429"/>
      <c r="Q201" s="429"/>
      <c r="R201" s="429"/>
      <c r="S201" s="429"/>
      <c r="T201" s="429"/>
      <c r="U201" s="429"/>
      <c r="V201" s="429"/>
      <c r="W201" s="429"/>
      <c r="X201" s="429"/>
      <c r="Y201" s="429"/>
      <c r="Z201" s="429"/>
      <c r="AA201" s="429"/>
      <c r="AB201" s="429"/>
      <c r="AC201" s="429"/>
      <c r="AD201" s="429"/>
      <c r="AE201" s="429"/>
      <c r="AF201" s="429"/>
      <c r="AG201" s="429"/>
      <c r="AH201" s="429"/>
      <c r="AI201" s="429"/>
      <c r="AJ201" s="429"/>
      <c r="AK201" s="429"/>
      <c r="AL201" s="429"/>
      <c r="AM201" s="429"/>
      <c r="AN201" s="429"/>
      <c r="AO201" s="429"/>
      <c r="AP201" s="429"/>
      <c r="AQ201" s="429"/>
      <c r="AR201" s="429"/>
      <c r="AS201" s="429"/>
      <c r="AT201" s="429"/>
      <c r="AU201" s="429"/>
      <c r="AV201" s="429"/>
      <c r="AW201" s="429"/>
      <c r="AX201" s="429"/>
      <c r="AY201" s="429"/>
      <c r="AZ201" s="429"/>
      <c r="BA201" s="429"/>
      <c r="BB201" s="429"/>
      <c r="BC201" s="429"/>
      <c r="BD201" s="429"/>
      <c r="BE201" s="429"/>
      <c r="BF201" s="429"/>
      <c r="BG201" s="429"/>
      <c r="BH201" s="429"/>
      <c r="BI201" s="429"/>
      <c r="BJ201" s="429"/>
      <c r="BK201" s="429"/>
      <c r="BL201" s="429"/>
      <c r="BM201" s="429"/>
      <c r="BN201" s="429"/>
      <c r="BO201" s="429"/>
      <c r="BP201" s="429"/>
      <c r="BQ201" s="429"/>
      <c r="BR201" s="429"/>
    </row>
    <row r="202" spans="2:70" ht="12.75" customHeight="1" x14ac:dyDescent="0.2">
      <c r="B202" s="429"/>
      <c r="C202" s="429"/>
      <c r="D202" s="429"/>
      <c r="E202" s="429"/>
      <c r="F202" s="429"/>
      <c r="G202" s="429"/>
      <c r="H202" s="429"/>
      <c r="I202" s="429"/>
      <c r="J202" s="429"/>
      <c r="K202" s="473"/>
      <c r="L202" s="429"/>
      <c r="M202" s="429"/>
      <c r="N202" s="429"/>
      <c r="O202" s="429"/>
      <c r="P202" s="429"/>
      <c r="Q202" s="429"/>
      <c r="R202" s="429"/>
      <c r="S202" s="429"/>
      <c r="T202" s="429"/>
      <c r="U202" s="429"/>
      <c r="V202" s="429"/>
      <c r="W202" s="429"/>
      <c r="X202" s="429"/>
      <c r="Y202" s="429"/>
      <c r="Z202" s="429"/>
      <c r="AA202" s="429"/>
      <c r="AB202" s="429"/>
      <c r="AC202" s="429"/>
      <c r="AD202" s="429"/>
      <c r="AE202" s="429"/>
      <c r="AF202" s="429"/>
      <c r="AG202" s="429"/>
      <c r="AH202" s="429"/>
      <c r="AI202" s="429"/>
      <c r="AJ202" s="429"/>
      <c r="AK202" s="429"/>
      <c r="AL202" s="429"/>
      <c r="AM202" s="429"/>
      <c r="AN202" s="429"/>
      <c r="AO202" s="429"/>
      <c r="AP202" s="429"/>
      <c r="AQ202" s="429"/>
      <c r="AR202" s="429"/>
      <c r="AS202" s="429"/>
      <c r="AT202" s="429"/>
      <c r="AU202" s="429"/>
      <c r="AV202" s="429"/>
      <c r="AW202" s="429"/>
      <c r="AX202" s="429"/>
      <c r="AY202" s="429"/>
      <c r="AZ202" s="429"/>
      <c r="BA202" s="429"/>
      <c r="BB202" s="429"/>
      <c r="BC202" s="429"/>
      <c r="BD202" s="429"/>
      <c r="BE202" s="429"/>
      <c r="BF202" s="429"/>
      <c r="BG202" s="429"/>
      <c r="BH202" s="429"/>
      <c r="BI202" s="429"/>
      <c r="BJ202" s="429"/>
      <c r="BK202" s="429"/>
      <c r="BL202" s="429"/>
      <c r="BM202" s="429"/>
      <c r="BN202" s="429"/>
      <c r="BO202" s="429"/>
      <c r="BP202" s="429"/>
      <c r="BQ202" s="429"/>
      <c r="BR202" s="429"/>
    </row>
    <row r="203" spans="2:70" ht="12.75" customHeight="1" x14ac:dyDescent="0.2">
      <c r="B203" s="429"/>
      <c r="C203" s="429"/>
      <c r="D203" s="429"/>
      <c r="E203" s="429"/>
      <c r="F203" s="429"/>
      <c r="G203" s="429"/>
      <c r="H203" s="429"/>
      <c r="I203" s="429"/>
      <c r="J203" s="429"/>
      <c r="K203" s="473"/>
      <c r="L203" s="429"/>
      <c r="M203" s="429"/>
      <c r="N203" s="429"/>
      <c r="O203" s="429"/>
      <c r="P203" s="429"/>
      <c r="Q203" s="429"/>
      <c r="R203" s="429"/>
      <c r="S203" s="429"/>
      <c r="T203" s="429"/>
      <c r="U203" s="429"/>
      <c r="V203" s="429"/>
      <c r="W203" s="429"/>
      <c r="X203" s="429"/>
      <c r="Y203" s="429"/>
      <c r="Z203" s="429"/>
      <c r="AA203" s="429"/>
      <c r="AB203" s="429"/>
      <c r="AC203" s="429"/>
      <c r="AD203" s="429"/>
      <c r="AE203" s="429"/>
      <c r="AF203" s="429"/>
      <c r="AG203" s="429"/>
      <c r="AH203" s="429"/>
      <c r="AI203" s="429"/>
      <c r="AJ203" s="429"/>
      <c r="AK203" s="429"/>
      <c r="AL203" s="429"/>
      <c r="AM203" s="429"/>
      <c r="AN203" s="429"/>
      <c r="AO203" s="429"/>
      <c r="AP203" s="429"/>
      <c r="AQ203" s="429"/>
      <c r="AR203" s="429"/>
      <c r="AS203" s="429"/>
      <c r="AT203" s="429"/>
      <c r="AU203" s="429"/>
      <c r="AV203" s="429"/>
      <c r="AW203" s="429"/>
      <c r="AX203" s="429"/>
      <c r="AY203" s="429"/>
      <c r="AZ203" s="429"/>
      <c r="BA203" s="429"/>
      <c r="BB203" s="429"/>
      <c r="BC203" s="429"/>
      <c r="BD203" s="429"/>
      <c r="BE203" s="429"/>
      <c r="BF203" s="429"/>
      <c r="BG203" s="429"/>
      <c r="BH203" s="429"/>
      <c r="BI203" s="429"/>
      <c r="BJ203" s="429"/>
      <c r="BK203" s="429"/>
      <c r="BL203" s="429"/>
      <c r="BM203" s="429"/>
      <c r="BN203" s="429"/>
      <c r="BO203" s="429"/>
      <c r="BP203" s="429"/>
      <c r="BQ203" s="429"/>
      <c r="BR203" s="429"/>
    </row>
    <row r="204" spans="2:70" ht="12.75" customHeight="1" x14ac:dyDescent="0.2">
      <c r="B204" s="429"/>
      <c r="C204" s="429"/>
      <c r="D204" s="429"/>
      <c r="E204" s="429"/>
      <c r="F204" s="429"/>
      <c r="G204" s="429"/>
      <c r="H204" s="429"/>
      <c r="I204" s="429"/>
      <c r="J204" s="429"/>
      <c r="K204" s="473"/>
      <c r="L204" s="429"/>
      <c r="M204" s="429"/>
      <c r="N204" s="429"/>
      <c r="O204" s="429"/>
      <c r="P204" s="429"/>
      <c r="Q204" s="429"/>
      <c r="R204" s="429"/>
      <c r="S204" s="429"/>
      <c r="T204" s="429"/>
      <c r="U204" s="429"/>
      <c r="V204" s="429"/>
      <c r="W204" s="429"/>
      <c r="X204" s="429"/>
      <c r="Y204" s="429"/>
      <c r="Z204" s="429"/>
      <c r="AA204" s="429"/>
      <c r="AB204" s="429"/>
      <c r="AC204" s="429"/>
      <c r="AD204" s="429"/>
      <c r="AE204" s="429"/>
      <c r="AF204" s="429"/>
      <c r="AG204" s="429"/>
      <c r="AH204" s="429"/>
      <c r="AI204" s="429"/>
      <c r="AJ204" s="429"/>
      <c r="AK204" s="429"/>
      <c r="AL204" s="429"/>
      <c r="AM204" s="429"/>
      <c r="AN204" s="429"/>
      <c r="AO204" s="429"/>
      <c r="AP204" s="429"/>
      <c r="AQ204" s="429"/>
      <c r="AR204" s="429"/>
      <c r="AS204" s="429"/>
      <c r="AT204" s="429"/>
      <c r="AU204" s="429"/>
      <c r="AV204" s="429"/>
      <c r="AW204" s="429"/>
      <c r="AX204" s="429"/>
      <c r="AY204" s="429"/>
      <c r="AZ204" s="429"/>
      <c r="BA204" s="429"/>
      <c r="BB204" s="429"/>
      <c r="BC204" s="429"/>
      <c r="BD204" s="429"/>
      <c r="BE204" s="429"/>
      <c r="BF204" s="429"/>
      <c r="BG204" s="429"/>
      <c r="BH204" s="429"/>
      <c r="BI204" s="429"/>
      <c r="BJ204" s="429"/>
      <c r="BK204" s="429"/>
      <c r="BL204" s="429"/>
      <c r="BM204" s="429"/>
      <c r="BN204" s="429"/>
      <c r="BO204" s="429"/>
      <c r="BP204" s="429"/>
      <c r="BQ204" s="429"/>
      <c r="BR204" s="429"/>
    </row>
    <row r="205" spans="2:70" ht="12.75" customHeight="1" x14ac:dyDescent="0.2">
      <c r="B205" s="429"/>
      <c r="C205" s="429"/>
      <c r="D205" s="429"/>
      <c r="E205" s="429"/>
      <c r="F205" s="429"/>
      <c r="G205" s="429"/>
      <c r="H205" s="429"/>
      <c r="I205" s="429"/>
      <c r="J205" s="429"/>
      <c r="K205" s="473"/>
      <c r="L205" s="429"/>
      <c r="M205" s="429"/>
      <c r="N205" s="429"/>
      <c r="O205" s="429"/>
      <c r="P205" s="429"/>
      <c r="Q205" s="429"/>
      <c r="R205" s="429"/>
      <c r="S205" s="429"/>
      <c r="T205" s="429"/>
      <c r="U205" s="429"/>
      <c r="V205" s="429"/>
      <c r="W205" s="429"/>
      <c r="X205" s="429"/>
      <c r="Y205" s="429"/>
      <c r="Z205" s="429"/>
      <c r="AA205" s="429"/>
      <c r="AB205" s="429"/>
      <c r="AC205" s="429"/>
      <c r="AD205" s="429"/>
      <c r="AE205" s="429"/>
      <c r="AF205" s="429"/>
      <c r="AG205" s="429"/>
      <c r="AH205" s="429"/>
      <c r="AI205" s="429"/>
      <c r="AJ205" s="429"/>
      <c r="AK205" s="429"/>
      <c r="AL205" s="429"/>
      <c r="AM205" s="429"/>
      <c r="AN205" s="429"/>
      <c r="AO205" s="429"/>
      <c r="AP205" s="429"/>
      <c r="AQ205" s="429"/>
      <c r="AR205" s="429"/>
      <c r="AS205" s="429"/>
      <c r="AT205" s="429"/>
      <c r="AU205" s="429"/>
      <c r="AV205" s="429"/>
      <c r="AW205" s="429"/>
      <c r="AX205" s="429"/>
      <c r="AY205" s="429"/>
      <c r="AZ205" s="429"/>
      <c r="BA205" s="429"/>
      <c r="BB205" s="429"/>
      <c r="BC205" s="429"/>
      <c r="BD205" s="429"/>
      <c r="BE205" s="429"/>
      <c r="BF205" s="429"/>
      <c r="BG205" s="429"/>
      <c r="BH205" s="429"/>
      <c r="BI205" s="429"/>
      <c r="BJ205" s="429"/>
      <c r="BK205" s="429"/>
      <c r="BL205" s="429"/>
      <c r="BM205" s="429"/>
      <c r="BN205" s="429"/>
      <c r="BO205" s="429"/>
      <c r="BP205" s="429"/>
      <c r="BQ205" s="429"/>
      <c r="BR205" s="429"/>
    </row>
    <row r="206" spans="2:70" ht="12.75" customHeight="1" x14ac:dyDescent="0.2">
      <c r="B206" s="429"/>
      <c r="C206" s="429"/>
      <c r="D206" s="429"/>
      <c r="E206" s="429"/>
      <c r="F206" s="429"/>
      <c r="G206" s="429"/>
      <c r="H206" s="429"/>
      <c r="I206" s="429"/>
      <c r="J206" s="429"/>
      <c r="K206" s="473"/>
      <c r="L206" s="429"/>
      <c r="M206" s="429"/>
      <c r="N206" s="429"/>
      <c r="O206" s="429"/>
      <c r="P206" s="429"/>
      <c r="Q206" s="429"/>
      <c r="R206" s="429"/>
      <c r="S206" s="429"/>
      <c r="T206" s="429"/>
      <c r="U206" s="429"/>
      <c r="V206" s="429"/>
      <c r="W206" s="429"/>
      <c r="X206" s="429"/>
      <c r="Y206" s="429"/>
      <c r="Z206" s="429"/>
      <c r="AA206" s="429"/>
      <c r="AB206" s="429"/>
      <c r="AC206" s="429"/>
      <c r="AD206" s="429"/>
      <c r="AE206" s="429"/>
      <c r="AF206" s="429"/>
      <c r="AG206" s="429"/>
      <c r="AH206" s="429"/>
      <c r="AI206" s="429"/>
      <c r="AJ206" s="429"/>
      <c r="AK206" s="429"/>
      <c r="AL206" s="429"/>
      <c r="AM206" s="429"/>
      <c r="AN206" s="429"/>
      <c r="AO206" s="429"/>
      <c r="AP206" s="429"/>
      <c r="AQ206" s="429"/>
      <c r="AR206" s="429"/>
      <c r="AS206" s="429"/>
      <c r="AT206" s="429"/>
      <c r="AU206" s="429"/>
      <c r="AV206" s="429"/>
      <c r="AW206" s="429"/>
      <c r="AX206" s="429"/>
      <c r="AY206" s="429"/>
      <c r="AZ206" s="429"/>
      <c r="BA206" s="429"/>
      <c r="BB206" s="429"/>
      <c r="BC206" s="429"/>
      <c r="BD206" s="429"/>
      <c r="BE206" s="429"/>
      <c r="BF206" s="429"/>
      <c r="BG206" s="429"/>
      <c r="BH206" s="429"/>
      <c r="BI206" s="429"/>
      <c r="BJ206" s="429"/>
      <c r="BK206" s="429"/>
      <c r="BL206" s="429"/>
      <c r="BM206" s="429"/>
      <c r="BN206" s="429"/>
      <c r="BO206" s="429"/>
      <c r="BP206" s="429"/>
      <c r="BQ206" s="429"/>
      <c r="BR206" s="429"/>
    </row>
    <row r="207" spans="2:70" ht="12.75" customHeight="1" x14ac:dyDescent="0.2">
      <c r="B207" s="429"/>
      <c r="C207" s="429"/>
      <c r="D207" s="429"/>
      <c r="E207" s="429"/>
      <c r="F207" s="429"/>
      <c r="G207" s="429"/>
      <c r="H207" s="429"/>
      <c r="I207" s="429"/>
      <c r="J207" s="429"/>
      <c r="K207" s="473"/>
      <c r="L207" s="429"/>
      <c r="M207" s="429"/>
      <c r="N207" s="429"/>
      <c r="O207" s="429"/>
      <c r="P207" s="429"/>
      <c r="Q207" s="429"/>
      <c r="R207" s="429"/>
      <c r="S207" s="429"/>
      <c r="T207" s="429"/>
      <c r="U207" s="429"/>
      <c r="V207" s="429"/>
      <c r="W207" s="429"/>
      <c r="X207" s="429"/>
      <c r="Y207" s="429"/>
      <c r="Z207" s="429"/>
      <c r="AA207" s="429"/>
      <c r="AB207" s="429"/>
      <c r="AC207" s="429"/>
      <c r="AD207" s="429"/>
      <c r="AE207" s="429"/>
      <c r="AF207" s="429"/>
      <c r="AG207" s="429"/>
      <c r="AH207" s="429"/>
      <c r="AI207" s="429"/>
      <c r="AJ207" s="429"/>
      <c r="AK207" s="429"/>
      <c r="AL207" s="429"/>
      <c r="AM207" s="429"/>
      <c r="AN207" s="429"/>
      <c r="AO207" s="429"/>
      <c r="AP207" s="429"/>
      <c r="AQ207" s="429"/>
      <c r="AR207" s="429"/>
      <c r="AS207" s="429"/>
      <c r="AT207" s="429"/>
      <c r="AU207" s="429"/>
      <c r="AV207" s="429"/>
      <c r="AW207" s="429"/>
      <c r="AX207" s="429"/>
      <c r="AY207" s="429"/>
      <c r="AZ207" s="429"/>
      <c r="BA207" s="429"/>
      <c r="BB207" s="429"/>
      <c r="BC207" s="429"/>
      <c r="BD207" s="429"/>
      <c r="BE207" s="429"/>
      <c r="BF207" s="429"/>
      <c r="BG207" s="429"/>
      <c r="BH207" s="429"/>
      <c r="BI207" s="429"/>
      <c r="BJ207" s="429"/>
      <c r="BK207" s="429"/>
      <c r="BL207" s="429"/>
      <c r="BM207" s="429"/>
      <c r="BN207" s="429"/>
      <c r="BO207" s="429"/>
      <c r="BP207" s="429"/>
      <c r="BQ207" s="429"/>
      <c r="BR207" s="429"/>
    </row>
    <row r="208" spans="2:70" ht="12.75" customHeight="1" x14ac:dyDescent="0.2">
      <c r="B208" s="429"/>
      <c r="C208" s="429"/>
      <c r="D208" s="429"/>
      <c r="E208" s="429"/>
      <c r="F208" s="429"/>
      <c r="G208" s="429"/>
      <c r="H208" s="429"/>
      <c r="I208" s="429"/>
      <c r="J208" s="429"/>
      <c r="K208" s="473"/>
      <c r="L208" s="429"/>
      <c r="M208" s="429"/>
      <c r="N208" s="429"/>
      <c r="O208" s="429"/>
      <c r="P208" s="429"/>
      <c r="Q208" s="429"/>
      <c r="R208" s="429"/>
      <c r="S208" s="429"/>
      <c r="T208" s="429"/>
      <c r="U208" s="429"/>
      <c r="V208" s="429"/>
      <c r="W208" s="429"/>
      <c r="X208" s="429"/>
      <c r="Y208" s="429"/>
      <c r="Z208" s="429"/>
      <c r="AA208" s="429"/>
      <c r="AB208" s="429"/>
      <c r="AC208" s="429"/>
      <c r="AD208" s="429"/>
      <c r="AE208" s="429"/>
      <c r="AF208" s="429"/>
      <c r="AG208" s="429"/>
      <c r="AH208" s="429"/>
      <c r="AI208" s="429"/>
      <c r="AJ208" s="429"/>
      <c r="AK208" s="429"/>
      <c r="AL208" s="429"/>
      <c r="AM208" s="429"/>
      <c r="AN208" s="429"/>
      <c r="AO208" s="429"/>
      <c r="AP208" s="429"/>
      <c r="AQ208" s="429"/>
      <c r="AR208" s="429"/>
      <c r="AS208" s="429"/>
      <c r="AT208" s="429"/>
      <c r="AU208" s="429"/>
      <c r="AV208" s="429"/>
      <c r="AW208" s="429"/>
      <c r="AX208" s="429"/>
      <c r="AY208" s="429"/>
      <c r="AZ208" s="429"/>
      <c r="BA208" s="429"/>
      <c r="BB208" s="429"/>
      <c r="BC208" s="429"/>
      <c r="BD208" s="429"/>
      <c r="BE208" s="429"/>
      <c r="BF208" s="429"/>
      <c r="BG208" s="429"/>
      <c r="BH208" s="429"/>
      <c r="BI208" s="429"/>
      <c r="BJ208" s="429"/>
      <c r="BK208" s="429"/>
      <c r="BL208" s="429"/>
      <c r="BM208" s="429"/>
      <c r="BN208" s="429"/>
      <c r="BO208" s="429"/>
      <c r="BP208" s="429"/>
      <c r="BQ208" s="429"/>
      <c r="BR208" s="429"/>
    </row>
    <row r="209" spans="2:70" ht="12.75" customHeight="1" x14ac:dyDescent="0.2">
      <c r="B209" s="429"/>
      <c r="C209" s="429"/>
      <c r="D209" s="429"/>
      <c r="E209" s="429"/>
      <c r="F209" s="429"/>
      <c r="G209" s="429"/>
      <c r="H209" s="429"/>
      <c r="I209" s="429"/>
      <c r="J209" s="429"/>
      <c r="K209" s="473"/>
      <c r="L209" s="429"/>
      <c r="M209" s="429"/>
      <c r="N209" s="429"/>
      <c r="O209" s="429"/>
      <c r="P209" s="429"/>
      <c r="Q209" s="429"/>
      <c r="R209" s="429"/>
      <c r="S209" s="429"/>
      <c r="T209" s="429"/>
      <c r="U209" s="429"/>
      <c r="V209" s="429"/>
      <c r="W209" s="429"/>
      <c r="X209" s="429"/>
      <c r="Y209" s="429"/>
      <c r="Z209" s="429"/>
      <c r="AA209" s="429"/>
      <c r="AB209" s="429"/>
      <c r="AC209" s="429"/>
      <c r="AD209" s="429"/>
      <c r="AE209" s="429"/>
      <c r="AF209" s="429"/>
      <c r="AG209" s="429"/>
      <c r="AH209" s="429"/>
      <c r="AI209" s="429"/>
      <c r="AJ209" s="429"/>
      <c r="AK209" s="429"/>
      <c r="AL209" s="429"/>
      <c r="AM209" s="429"/>
      <c r="AN209" s="429"/>
      <c r="AO209" s="429"/>
      <c r="AP209" s="429"/>
      <c r="AQ209" s="429"/>
      <c r="AR209" s="429"/>
      <c r="AS209" s="429"/>
      <c r="AT209" s="429"/>
      <c r="AU209" s="429"/>
      <c r="AV209" s="429"/>
      <c r="AW209" s="429"/>
      <c r="AX209" s="429"/>
      <c r="AY209" s="429"/>
      <c r="AZ209" s="429"/>
      <c r="BA209" s="429"/>
      <c r="BB209" s="429"/>
      <c r="BC209" s="429"/>
      <c r="BD209" s="429"/>
      <c r="BE209" s="429"/>
      <c r="BF209" s="429"/>
      <c r="BG209" s="429"/>
      <c r="BH209" s="429"/>
      <c r="BI209" s="429"/>
      <c r="BJ209" s="429"/>
      <c r="BK209" s="429"/>
      <c r="BL209" s="429"/>
      <c r="BM209" s="429"/>
      <c r="BN209" s="429"/>
      <c r="BO209" s="429"/>
      <c r="BP209" s="429"/>
      <c r="BQ209" s="429"/>
      <c r="BR209" s="429"/>
    </row>
    <row r="210" spans="2:70" ht="12.75" customHeight="1" x14ac:dyDescent="0.2">
      <c r="B210" s="429"/>
      <c r="C210" s="429"/>
      <c r="D210" s="429"/>
      <c r="E210" s="429"/>
      <c r="F210" s="429"/>
      <c r="G210" s="429"/>
      <c r="H210" s="429"/>
      <c r="I210" s="429"/>
      <c r="J210" s="429"/>
      <c r="K210" s="473"/>
      <c r="L210" s="429"/>
      <c r="M210" s="429"/>
      <c r="N210" s="429"/>
      <c r="O210" s="429"/>
      <c r="P210" s="429"/>
      <c r="Q210" s="429"/>
      <c r="R210" s="429"/>
      <c r="S210" s="429"/>
      <c r="T210" s="429"/>
      <c r="U210" s="429"/>
      <c r="V210" s="429"/>
      <c r="W210" s="429"/>
      <c r="X210" s="429"/>
      <c r="Y210" s="429"/>
      <c r="Z210" s="429"/>
      <c r="AA210" s="429"/>
      <c r="AB210" s="429"/>
      <c r="AC210" s="429"/>
      <c r="AD210" s="429"/>
      <c r="AE210" s="429"/>
      <c r="AF210" s="429"/>
      <c r="AG210" s="429"/>
      <c r="AH210" s="429"/>
      <c r="AI210" s="429"/>
      <c r="AJ210" s="429"/>
      <c r="AK210" s="429"/>
      <c r="AL210" s="429"/>
      <c r="AM210" s="429"/>
      <c r="AN210" s="429"/>
      <c r="AO210" s="429"/>
      <c r="AP210" s="429"/>
      <c r="AQ210" s="429"/>
      <c r="AR210" s="429"/>
      <c r="AS210" s="429"/>
      <c r="AT210" s="429"/>
      <c r="AU210" s="429"/>
      <c r="AV210" s="429"/>
      <c r="AW210" s="429"/>
      <c r="AX210" s="429"/>
      <c r="AY210" s="429"/>
      <c r="AZ210" s="429"/>
      <c r="BA210" s="429"/>
      <c r="BB210" s="429"/>
      <c r="BC210" s="429"/>
      <c r="BD210" s="429"/>
      <c r="BE210" s="429"/>
      <c r="BF210" s="429"/>
      <c r="BG210" s="429"/>
      <c r="BH210" s="429"/>
      <c r="BI210" s="429"/>
      <c r="BJ210" s="429"/>
      <c r="BK210" s="429"/>
      <c r="BL210" s="429"/>
      <c r="BM210" s="429"/>
      <c r="BN210" s="429"/>
      <c r="BO210" s="429"/>
      <c r="BP210" s="429"/>
      <c r="BQ210" s="429"/>
      <c r="BR210" s="429"/>
    </row>
    <row r="211" spans="2:70" ht="12.75" customHeight="1" x14ac:dyDescent="0.2">
      <c r="B211" s="429"/>
      <c r="C211" s="429"/>
      <c r="D211" s="429"/>
      <c r="E211" s="429"/>
      <c r="F211" s="429"/>
      <c r="G211" s="429"/>
      <c r="H211" s="429"/>
      <c r="I211" s="429"/>
      <c r="J211" s="429"/>
      <c r="K211" s="473"/>
      <c r="L211" s="429"/>
      <c r="M211" s="429"/>
      <c r="N211" s="429"/>
      <c r="O211" s="429"/>
      <c r="P211" s="429"/>
      <c r="Q211" s="429"/>
      <c r="R211" s="429"/>
      <c r="S211" s="429"/>
      <c r="T211" s="429"/>
      <c r="U211" s="429"/>
      <c r="V211" s="429"/>
      <c r="W211" s="429"/>
      <c r="X211" s="429"/>
      <c r="Y211" s="429"/>
      <c r="Z211" s="429"/>
      <c r="AA211" s="429"/>
      <c r="AB211" s="429"/>
      <c r="AC211" s="429"/>
      <c r="AD211" s="429"/>
      <c r="AE211" s="429"/>
      <c r="AF211" s="429"/>
      <c r="AG211" s="429"/>
      <c r="AH211" s="429"/>
      <c r="AI211" s="429"/>
      <c r="AJ211" s="429"/>
      <c r="AK211" s="429"/>
      <c r="AL211" s="429"/>
      <c r="AM211" s="429"/>
      <c r="AN211" s="429"/>
      <c r="AO211" s="429"/>
      <c r="AP211" s="429"/>
      <c r="AQ211" s="429"/>
      <c r="AR211" s="429"/>
      <c r="AS211" s="429"/>
      <c r="AT211" s="429"/>
      <c r="AU211" s="429"/>
      <c r="AV211" s="429"/>
      <c r="AW211" s="429"/>
      <c r="AX211" s="429"/>
      <c r="AY211" s="429"/>
      <c r="AZ211" s="429"/>
      <c r="BA211" s="429"/>
      <c r="BB211" s="429"/>
      <c r="BC211" s="429"/>
      <c r="BD211" s="429"/>
      <c r="BE211" s="429"/>
      <c r="BF211" s="429"/>
      <c r="BG211" s="429"/>
      <c r="BH211" s="429"/>
      <c r="BI211" s="429"/>
      <c r="BJ211" s="429"/>
      <c r="BK211" s="429"/>
      <c r="BL211" s="429"/>
      <c r="BM211" s="429"/>
      <c r="BN211" s="429"/>
      <c r="BO211" s="429"/>
      <c r="BP211" s="429"/>
      <c r="BQ211" s="429"/>
      <c r="BR211" s="429"/>
    </row>
    <row r="212" spans="2:70" ht="12.75" customHeight="1" x14ac:dyDescent="0.2">
      <c r="B212" s="429"/>
      <c r="C212" s="429"/>
      <c r="D212" s="429"/>
      <c r="E212" s="429"/>
      <c r="F212" s="429"/>
      <c r="G212" s="429"/>
      <c r="H212" s="429"/>
      <c r="I212" s="429"/>
      <c r="J212" s="429"/>
      <c r="K212" s="473"/>
      <c r="L212" s="429"/>
      <c r="M212" s="429"/>
      <c r="N212" s="429"/>
      <c r="O212" s="429"/>
      <c r="P212" s="429"/>
      <c r="Q212" s="429"/>
      <c r="R212" s="429"/>
      <c r="S212" s="429"/>
      <c r="T212" s="429"/>
      <c r="U212" s="429"/>
      <c r="V212" s="429"/>
      <c r="W212" s="429"/>
      <c r="X212" s="429"/>
      <c r="Y212" s="429"/>
      <c r="Z212" s="429"/>
      <c r="AA212" s="429"/>
      <c r="AB212" s="429"/>
      <c r="AC212" s="429"/>
      <c r="AD212" s="429"/>
      <c r="AE212" s="429"/>
      <c r="AF212" s="429"/>
      <c r="AG212" s="429"/>
      <c r="AH212" s="429"/>
      <c r="AI212" s="429"/>
      <c r="AJ212" s="429"/>
      <c r="AK212" s="429"/>
      <c r="AL212" s="429"/>
      <c r="AM212" s="429"/>
      <c r="AN212" s="429"/>
      <c r="AO212" s="429"/>
      <c r="AP212" s="429"/>
      <c r="AQ212" s="429"/>
      <c r="AR212" s="429"/>
      <c r="AS212" s="429"/>
      <c r="AT212" s="429"/>
      <c r="AU212" s="429"/>
      <c r="AV212" s="429"/>
      <c r="AW212" s="429"/>
      <c r="AX212" s="429"/>
      <c r="AY212" s="429"/>
      <c r="AZ212" s="429"/>
      <c r="BA212" s="429"/>
      <c r="BB212" s="429"/>
      <c r="BC212" s="429"/>
      <c r="BD212" s="429"/>
      <c r="BE212" s="429"/>
      <c r="BF212" s="429"/>
      <c r="BG212" s="429"/>
      <c r="BH212" s="429"/>
      <c r="BI212" s="429"/>
      <c r="BJ212" s="429"/>
      <c r="BK212" s="429"/>
      <c r="BL212" s="429"/>
      <c r="BM212" s="429"/>
      <c r="BN212" s="429"/>
      <c r="BO212" s="429"/>
      <c r="BP212" s="429"/>
      <c r="BQ212" s="429"/>
      <c r="BR212" s="429"/>
    </row>
    <row r="213" spans="2:70" ht="12.75" customHeight="1" x14ac:dyDescent="0.2">
      <c r="B213" s="429"/>
      <c r="C213" s="429"/>
      <c r="D213" s="429"/>
      <c r="E213" s="429"/>
      <c r="F213" s="429"/>
      <c r="G213" s="429"/>
      <c r="H213" s="429"/>
      <c r="I213" s="429"/>
      <c r="J213" s="429"/>
      <c r="K213" s="473"/>
      <c r="L213" s="429"/>
      <c r="M213" s="429"/>
      <c r="N213" s="429"/>
      <c r="O213" s="429"/>
      <c r="P213" s="429"/>
      <c r="Q213" s="429"/>
      <c r="R213" s="429"/>
      <c r="S213" s="429"/>
      <c r="T213" s="429"/>
      <c r="U213" s="429"/>
      <c r="V213" s="429"/>
      <c r="W213" s="429"/>
      <c r="X213" s="429"/>
      <c r="Y213" s="429"/>
      <c r="Z213" s="429"/>
      <c r="AA213" s="429"/>
      <c r="AB213" s="429"/>
      <c r="AC213" s="429"/>
      <c r="AD213" s="429"/>
      <c r="AE213" s="429"/>
      <c r="AF213" s="429"/>
      <c r="AG213" s="429"/>
      <c r="AH213" s="429"/>
      <c r="AI213" s="429"/>
      <c r="AJ213" s="429"/>
      <c r="AK213" s="429"/>
      <c r="AL213" s="429"/>
      <c r="AM213" s="429"/>
      <c r="AN213" s="429"/>
      <c r="AO213" s="429"/>
      <c r="AP213" s="429"/>
      <c r="AQ213" s="429"/>
      <c r="AR213" s="429"/>
      <c r="AS213" s="429"/>
      <c r="AT213" s="429"/>
      <c r="AU213" s="429"/>
      <c r="AV213" s="429"/>
      <c r="AW213" s="429"/>
      <c r="AX213" s="429"/>
      <c r="AY213" s="429"/>
      <c r="AZ213" s="429"/>
      <c r="BA213" s="429"/>
      <c r="BB213" s="429"/>
      <c r="BC213" s="429"/>
      <c r="BD213" s="429"/>
      <c r="BE213" s="429"/>
      <c r="BF213" s="429"/>
      <c r="BG213" s="429"/>
      <c r="BH213" s="429"/>
      <c r="BI213" s="429"/>
      <c r="BJ213" s="429"/>
      <c r="BK213" s="429"/>
      <c r="BL213" s="429"/>
      <c r="BM213" s="429"/>
      <c r="BN213" s="429"/>
      <c r="BO213" s="429"/>
      <c r="BP213" s="429"/>
      <c r="BQ213" s="429"/>
      <c r="BR213" s="429"/>
    </row>
    <row r="214" spans="2:70" ht="12.75" customHeight="1" x14ac:dyDescent="0.2">
      <c r="B214" s="429"/>
      <c r="C214" s="429"/>
      <c r="D214" s="429"/>
      <c r="E214" s="429"/>
      <c r="F214" s="429"/>
      <c r="G214" s="429"/>
      <c r="H214" s="429"/>
      <c r="I214" s="429"/>
      <c r="J214" s="429"/>
      <c r="K214" s="473"/>
      <c r="L214" s="429"/>
      <c r="M214" s="429"/>
      <c r="N214" s="429"/>
      <c r="O214" s="429"/>
      <c r="P214" s="429"/>
      <c r="Q214" s="429"/>
      <c r="R214" s="429"/>
      <c r="S214" s="429"/>
      <c r="T214" s="429"/>
      <c r="U214" s="429"/>
      <c r="V214" s="429"/>
      <c r="W214" s="429"/>
      <c r="X214" s="429"/>
      <c r="Y214" s="429"/>
      <c r="Z214" s="429"/>
      <c r="AA214" s="429"/>
      <c r="AB214" s="429"/>
      <c r="AC214" s="429"/>
      <c r="AD214" s="429"/>
      <c r="AE214" s="429"/>
      <c r="AF214" s="429"/>
      <c r="AG214" s="429"/>
      <c r="AH214" s="429"/>
      <c r="AI214" s="429"/>
      <c r="AJ214" s="429"/>
      <c r="AK214" s="429"/>
      <c r="AL214" s="429"/>
      <c r="AM214" s="429"/>
      <c r="AN214" s="429"/>
      <c r="AO214" s="429"/>
      <c r="AP214" s="429"/>
      <c r="AQ214" s="429"/>
      <c r="AR214" s="429"/>
      <c r="AS214" s="429"/>
      <c r="AT214" s="429"/>
      <c r="AU214" s="429"/>
      <c r="AV214" s="429"/>
      <c r="AW214" s="429"/>
      <c r="AX214" s="429"/>
      <c r="AY214" s="429"/>
      <c r="AZ214" s="429"/>
      <c r="BA214" s="429"/>
      <c r="BB214" s="429"/>
      <c r="BC214" s="429"/>
      <c r="BD214" s="429"/>
      <c r="BE214" s="429"/>
      <c r="BF214" s="429"/>
      <c r="BG214" s="429"/>
      <c r="BH214" s="429"/>
      <c r="BI214" s="429"/>
      <c r="BJ214" s="429"/>
      <c r="BK214" s="429"/>
      <c r="BL214" s="429"/>
      <c r="BM214" s="429"/>
      <c r="BN214" s="429"/>
      <c r="BO214" s="429"/>
      <c r="BP214" s="429"/>
      <c r="BQ214" s="429"/>
      <c r="BR214" s="429"/>
    </row>
    <row r="215" spans="2:70" ht="12.75" customHeight="1" x14ac:dyDescent="0.2">
      <c r="B215" s="429"/>
      <c r="C215" s="429"/>
      <c r="D215" s="429"/>
      <c r="E215" s="429"/>
      <c r="F215" s="429"/>
      <c r="G215" s="429"/>
      <c r="H215" s="429"/>
      <c r="I215" s="429"/>
      <c r="J215" s="429"/>
      <c r="K215" s="473"/>
      <c r="L215" s="429"/>
      <c r="M215" s="429"/>
      <c r="N215" s="429"/>
      <c r="O215" s="429"/>
      <c r="P215" s="429"/>
      <c r="Q215" s="429"/>
      <c r="R215" s="429"/>
      <c r="S215" s="429"/>
      <c r="T215" s="429"/>
      <c r="U215" s="429"/>
      <c r="V215" s="429"/>
      <c r="W215" s="429"/>
      <c r="X215" s="429"/>
      <c r="Y215" s="429"/>
      <c r="Z215" s="429"/>
      <c r="AA215" s="429"/>
      <c r="AB215" s="429"/>
      <c r="AC215" s="429"/>
      <c r="AD215" s="429"/>
      <c r="AE215" s="429"/>
      <c r="AF215" s="429"/>
      <c r="AG215" s="429"/>
      <c r="AH215" s="429"/>
      <c r="AI215" s="429"/>
      <c r="AJ215" s="429"/>
      <c r="AK215" s="429"/>
      <c r="AL215" s="429"/>
      <c r="AM215" s="429"/>
      <c r="AN215" s="429"/>
      <c r="AO215" s="429"/>
      <c r="AP215" s="429"/>
      <c r="AQ215" s="429"/>
      <c r="AR215" s="429"/>
      <c r="AS215" s="429"/>
      <c r="AT215" s="429"/>
      <c r="AU215" s="429"/>
      <c r="AV215" s="429"/>
      <c r="AW215" s="429"/>
      <c r="AX215" s="429"/>
      <c r="AY215" s="429"/>
      <c r="AZ215" s="429"/>
      <c r="BA215" s="429"/>
      <c r="BB215" s="429"/>
      <c r="BC215" s="429"/>
      <c r="BD215" s="429"/>
      <c r="BE215" s="429"/>
      <c r="BF215" s="429"/>
      <c r="BG215" s="429"/>
      <c r="BH215" s="429"/>
      <c r="BI215" s="429"/>
      <c r="BJ215" s="429"/>
      <c r="BK215" s="429"/>
      <c r="BL215" s="429"/>
      <c r="BM215" s="429"/>
      <c r="BN215" s="429"/>
      <c r="BO215" s="429"/>
      <c r="BP215" s="429"/>
      <c r="BQ215" s="429"/>
      <c r="BR215" s="429"/>
    </row>
    <row r="216" spans="2:70" ht="12.75" customHeight="1" x14ac:dyDescent="0.2">
      <c r="B216" s="429"/>
      <c r="C216" s="429"/>
      <c r="D216" s="429"/>
      <c r="E216" s="429"/>
      <c r="F216" s="429"/>
      <c r="G216" s="429"/>
      <c r="H216" s="429"/>
      <c r="I216" s="429"/>
      <c r="J216" s="429"/>
      <c r="K216" s="473"/>
      <c r="L216" s="429"/>
      <c r="M216" s="429"/>
      <c r="N216" s="429"/>
      <c r="O216" s="429"/>
      <c r="P216" s="429"/>
      <c r="Q216" s="429"/>
      <c r="R216" s="429"/>
      <c r="S216" s="429"/>
      <c r="T216" s="429"/>
      <c r="U216" s="429"/>
      <c r="V216" s="429"/>
      <c r="W216" s="429"/>
      <c r="X216" s="429"/>
      <c r="Y216" s="429"/>
      <c r="Z216" s="429"/>
      <c r="AA216" s="429"/>
      <c r="AB216" s="429"/>
      <c r="AC216" s="429"/>
      <c r="AD216" s="429"/>
      <c r="AE216" s="429"/>
      <c r="AF216" s="429"/>
      <c r="AG216" s="429"/>
      <c r="AH216" s="429"/>
      <c r="AI216" s="429"/>
      <c r="AJ216" s="429"/>
      <c r="AK216" s="429"/>
      <c r="AL216" s="429"/>
      <c r="AM216" s="429"/>
      <c r="AN216" s="429"/>
      <c r="AO216" s="429"/>
      <c r="AP216" s="429"/>
      <c r="AQ216" s="429"/>
      <c r="AR216" s="429"/>
      <c r="AS216" s="429"/>
      <c r="AT216" s="429"/>
      <c r="AU216" s="429"/>
      <c r="AV216" s="429"/>
      <c r="AW216" s="429"/>
      <c r="AX216" s="429"/>
      <c r="AY216" s="429"/>
      <c r="AZ216" s="429"/>
      <c r="BA216" s="429"/>
      <c r="BB216" s="429"/>
      <c r="BC216" s="429"/>
      <c r="BD216" s="429"/>
      <c r="BE216" s="429"/>
      <c r="BF216" s="429"/>
      <c r="BG216" s="429"/>
      <c r="BH216" s="429"/>
      <c r="BI216" s="429"/>
      <c r="BJ216" s="429"/>
      <c r="BK216" s="429"/>
      <c r="BL216" s="429"/>
      <c r="BM216" s="429"/>
      <c r="BN216" s="429"/>
      <c r="BO216" s="429"/>
      <c r="BP216" s="429"/>
      <c r="BQ216" s="429"/>
      <c r="BR216" s="429"/>
    </row>
    <row r="217" spans="2:70" ht="12.75" customHeight="1" x14ac:dyDescent="0.2">
      <c r="B217" s="429"/>
      <c r="C217" s="429"/>
      <c r="D217" s="429"/>
      <c r="E217" s="429"/>
      <c r="F217" s="429"/>
      <c r="G217" s="429"/>
      <c r="H217" s="429"/>
      <c r="I217" s="429"/>
      <c r="J217" s="429"/>
      <c r="K217" s="473"/>
      <c r="L217" s="429"/>
      <c r="M217" s="429"/>
      <c r="N217" s="429"/>
      <c r="O217" s="429"/>
      <c r="P217" s="429"/>
      <c r="Q217" s="429"/>
      <c r="R217" s="429"/>
      <c r="S217" s="429"/>
      <c r="T217" s="429"/>
      <c r="U217" s="429"/>
      <c r="V217" s="429"/>
      <c r="W217" s="429"/>
      <c r="X217" s="429"/>
      <c r="Y217" s="429"/>
      <c r="Z217" s="429"/>
      <c r="AA217" s="429"/>
      <c r="AB217" s="429"/>
      <c r="AC217" s="429"/>
      <c r="AD217" s="429"/>
      <c r="AE217" s="429"/>
      <c r="AF217" s="429"/>
      <c r="AG217" s="429"/>
      <c r="AH217" s="429"/>
      <c r="AI217" s="429"/>
      <c r="AJ217" s="429"/>
      <c r="AK217" s="429"/>
      <c r="AL217" s="429"/>
      <c r="AM217" s="429"/>
      <c r="AN217" s="429"/>
      <c r="AO217" s="429"/>
      <c r="AP217" s="429"/>
      <c r="AQ217" s="429"/>
      <c r="AR217" s="429"/>
      <c r="AS217" s="429"/>
      <c r="AT217" s="429"/>
      <c r="AU217" s="429"/>
      <c r="AV217" s="429"/>
      <c r="AW217" s="429"/>
      <c r="AX217" s="429"/>
      <c r="AY217" s="429"/>
      <c r="AZ217" s="429"/>
      <c r="BA217" s="429"/>
      <c r="BB217" s="429"/>
      <c r="BC217" s="429"/>
      <c r="BD217" s="429"/>
      <c r="BE217" s="429"/>
      <c r="BF217" s="429"/>
      <c r="BG217" s="429"/>
      <c r="BH217" s="429"/>
      <c r="BI217" s="429"/>
      <c r="BJ217" s="429"/>
      <c r="BK217" s="429"/>
      <c r="BL217" s="429"/>
      <c r="BM217" s="429"/>
      <c r="BN217" s="429"/>
      <c r="BO217" s="429"/>
      <c r="BP217" s="429"/>
      <c r="BQ217" s="429"/>
      <c r="BR217" s="429"/>
    </row>
    <row r="218" spans="2:70" ht="12.75" customHeight="1" x14ac:dyDescent="0.2">
      <c r="B218" s="429"/>
      <c r="C218" s="429"/>
      <c r="D218" s="429"/>
      <c r="E218" s="429"/>
      <c r="F218" s="429"/>
      <c r="G218" s="429"/>
      <c r="H218" s="429"/>
      <c r="I218" s="429"/>
      <c r="J218" s="429"/>
      <c r="K218" s="473"/>
      <c r="L218" s="429"/>
      <c r="M218" s="429"/>
      <c r="N218" s="429"/>
      <c r="O218" s="429"/>
      <c r="P218" s="429"/>
      <c r="Q218" s="429"/>
      <c r="R218" s="429"/>
      <c r="S218" s="429"/>
      <c r="T218" s="429"/>
      <c r="U218" s="429"/>
      <c r="V218" s="429"/>
      <c r="W218" s="429"/>
      <c r="X218" s="429"/>
      <c r="Y218" s="429"/>
      <c r="Z218" s="429"/>
      <c r="AA218" s="429"/>
      <c r="AB218" s="429"/>
      <c r="AC218" s="429"/>
      <c r="AD218" s="429"/>
      <c r="AE218" s="429"/>
      <c r="AF218" s="429"/>
      <c r="AG218" s="429"/>
      <c r="AH218" s="429"/>
      <c r="AI218" s="429"/>
      <c r="AJ218" s="429"/>
      <c r="AK218" s="429"/>
      <c r="AL218" s="429"/>
      <c r="AM218" s="429"/>
      <c r="AN218" s="429"/>
      <c r="AO218" s="429"/>
      <c r="AP218" s="429"/>
      <c r="AQ218" s="429"/>
      <c r="AR218" s="429"/>
      <c r="AS218" s="429"/>
      <c r="AT218" s="429"/>
      <c r="AU218" s="429"/>
      <c r="AV218" s="429"/>
      <c r="AW218" s="429"/>
      <c r="AX218" s="429"/>
      <c r="AY218" s="429"/>
      <c r="AZ218" s="429"/>
      <c r="BA218" s="429"/>
      <c r="BB218" s="429"/>
      <c r="BC218" s="429"/>
      <c r="BD218" s="429"/>
      <c r="BE218" s="429"/>
      <c r="BF218" s="429"/>
      <c r="BG218" s="429"/>
      <c r="BH218" s="429"/>
      <c r="BI218" s="429"/>
      <c r="BJ218" s="429"/>
      <c r="BK218" s="429"/>
      <c r="BL218" s="429"/>
      <c r="BM218" s="429"/>
      <c r="BN218" s="429"/>
      <c r="BO218" s="429"/>
      <c r="BP218" s="429"/>
      <c r="BQ218" s="429"/>
      <c r="BR218" s="429"/>
    </row>
    <row r="219" spans="2:70" ht="12.75" customHeight="1" x14ac:dyDescent="0.2">
      <c r="B219" s="429"/>
      <c r="C219" s="429"/>
      <c r="D219" s="429"/>
      <c r="E219" s="429"/>
      <c r="F219" s="429"/>
      <c r="G219" s="429"/>
      <c r="H219" s="429"/>
      <c r="I219" s="429"/>
      <c r="J219" s="429"/>
      <c r="K219" s="473"/>
      <c r="L219" s="429"/>
      <c r="M219" s="429"/>
      <c r="N219" s="429"/>
      <c r="O219" s="429"/>
      <c r="P219" s="429"/>
      <c r="Q219" s="429"/>
      <c r="R219" s="429"/>
      <c r="S219" s="429"/>
      <c r="T219" s="429"/>
      <c r="U219" s="429"/>
      <c r="V219" s="429"/>
      <c r="W219" s="429"/>
      <c r="X219" s="429"/>
      <c r="Y219" s="429"/>
      <c r="Z219" s="429"/>
      <c r="AA219" s="429"/>
      <c r="AB219" s="429"/>
      <c r="AC219" s="429"/>
      <c r="AD219" s="429"/>
      <c r="AE219" s="429"/>
      <c r="AF219" s="429"/>
      <c r="AG219" s="429"/>
      <c r="AH219" s="429"/>
      <c r="AI219" s="429"/>
      <c r="AJ219" s="429"/>
      <c r="AK219" s="429"/>
      <c r="AL219" s="429"/>
      <c r="AM219" s="429"/>
      <c r="AN219" s="429"/>
      <c r="AO219" s="429"/>
      <c r="AP219" s="429"/>
      <c r="AQ219" s="429"/>
      <c r="AR219" s="429"/>
      <c r="AS219" s="429"/>
      <c r="AT219" s="429"/>
      <c r="AU219" s="429"/>
      <c r="AV219" s="429"/>
      <c r="AW219" s="429"/>
      <c r="AX219" s="429"/>
      <c r="AY219" s="429"/>
      <c r="AZ219" s="429"/>
      <c r="BA219" s="429"/>
      <c r="BB219" s="429"/>
      <c r="BC219" s="429"/>
      <c r="BD219" s="429"/>
      <c r="BE219" s="429"/>
      <c r="BF219" s="429"/>
      <c r="BG219" s="429"/>
      <c r="BH219" s="429"/>
      <c r="BI219" s="429"/>
      <c r="BJ219" s="429"/>
      <c r="BK219" s="429"/>
      <c r="BL219" s="429"/>
      <c r="BM219" s="429"/>
      <c r="BN219" s="429"/>
      <c r="BO219" s="429"/>
      <c r="BP219" s="429"/>
      <c r="BQ219" s="429"/>
      <c r="BR219" s="429"/>
    </row>
    <row r="220" spans="2:70" ht="12.75" customHeight="1" x14ac:dyDescent="0.2">
      <c r="B220" s="429"/>
      <c r="C220" s="429"/>
      <c r="D220" s="429"/>
      <c r="E220" s="429"/>
      <c r="F220" s="429"/>
      <c r="G220" s="429"/>
      <c r="H220" s="429"/>
      <c r="I220" s="429"/>
      <c r="J220" s="429"/>
      <c r="K220" s="473"/>
      <c r="L220" s="429"/>
      <c r="M220" s="429"/>
      <c r="N220" s="429"/>
      <c r="O220" s="429"/>
      <c r="P220" s="429"/>
      <c r="Q220" s="429"/>
      <c r="R220" s="429"/>
      <c r="S220" s="429"/>
      <c r="T220" s="429"/>
      <c r="U220" s="429"/>
      <c r="V220" s="429"/>
      <c r="W220" s="429"/>
      <c r="X220" s="429"/>
      <c r="Y220" s="429"/>
      <c r="Z220" s="429"/>
      <c r="AA220" s="429"/>
      <c r="AB220" s="429"/>
      <c r="AC220" s="429"/>
      <c r="AD220" s="429"/>
      <c r="AE220" s="429"/>
      <c r="AF220" s="429"/>
      <c r="AG220" s="429"/>
      <c r="AH220" s="429"/>
      <c r="AI220" s="429"/>
      <c r="AJ220" s="429"/>
      <c r="AK220" s="429"/>
      <c r="AL220" s="429"/>
      <c r="AM220" s="429"/>
      <c r="AN220" s="429"/>
      <c r="AO220" s="429"/>
      <c r="AP220" s="429"/>
      <c r="AQ220" s="429"/>
      <c r="AR220" s="429"/>
      <c r="AS220" s="429"/>
      <c r="AT220" s="429"/>
      <c r="AU220" s="429"/>
      <c r="AV220" s="429"/>
      <c r="AW220" s="429"/>
      <c r="AX220" s="429"/>
      <c r="AY220" s="429"/>
      <c r="AZ220" s="429"/>
      <c r="BA220" s="429"/>
      <c r="BB220" s="429"/>
      <c r="BC220" s="429"/>
      <c r="BD220" s="429"/>
      <c r="BE220" s="429"/>
      <c r="BF220" s="429"/>
      <c r="BG220" s="429"/>
      <c r="BH220" s="429"/>
      <c r="BI220" s="429"/>
      <c r="BJ220" s="429"/>
      <c r="BK220" s="429"/>
      <c r="BL220" s="429"/>
      <c r="BM220" s="429"/>
      <c r="BN220" s="429"/>
      <c r="BO220" s="429"/>
      <c r="BP220" s="429"/>
      <c r="BQ220" s="429"/>
      <c r="BR220" s="429"/>
    </row>
    <row r="221" spans="2:70" ht="12.75" customHeight="1" x14ac:dyDescent="0.2">
      <c r="B221" s="429"/>
      <c r="C221" s="429"/>
      <c r="D221" s="429"/>
      <c r="E221" s="429"/>
      <c r="F221" s="429"/>
      <c r="G221" s="429"/>
      <c r="H221" s="429"/>
      <c r="I221" s="429"/>
      <c r="J221" s="429"/>
      <c r="K221" s="473"/>
      <c r="L221" s="429"/>
      <c r="M221" s="429"/>
      <c r="N221" s="429"/>
      <c r="O221" s="429"/>
      <c r="P221" s="429"/>
      <c r="Q221" s="429"/>
      <c r="R221" s="429"/>
      <c r="S221" s="429"/>
      <c r="T221" s="429"/>
      <c r="U221" s="429"/>
      <c r="V221" s="429"/>
      <c r="W221" s="429"/>
      <c r="X221" s="429"/>
      <c r="Y221" s="429"/>
      <c r="Z221" s="429"/>
      <c r="AA221" s="429"/>
      <c r="AB221" s="429"/>
      <c r="AC221" s="429"/>
      <c r="AD221" s="429"/>
      <c r="AE221" s="429"/>
      <c r="AF221" s="429"/>
      <c r="AG221" s="429"/>
      <c r="AH221" s="429"/>
      <c r="AI221" s="429"/>
      <c r="AJ221" s="429"/>
      <c r="AK221" s="429"/>
      <c r="AL221" s="429"/>
      <c r="AM221" s="429"/>
      <c r="AN221" s="429"/>
      <c r="AO221" s="429"/>
      <c r="AP221" s="429"/>
      <c r="AQ221" s="429"/>
      <c r="AR221" s="429"/>
      <c r="AS221" s="429"/>
      <c r="AT221" s="429"/>
      <c r="AU221" s="429"/>
      <c r="AV221" s="429"/>
      <c r="AW221" s="429"/>
      <c r="AX221" s="429"/>
      <c r="AY221" s="429"/>
      <c r="AZ221" s="429"/>
      <c r="BA221" s="429"/>
      <c r="BB221" s="429"/>
      <c r="BC221" s="429"/>
      <c r="BD221" s="429"/>
      <c r="BE221" s="429"/>
      <c r="BF221" s="429"/>
      <c r="BG221" s="429"/>
      <c r="BH221" s="429"/>
      <c r="BI221" s="429"/>
      <c r="BJ221" s="429"/>
      <c r="BK221" s="429"/>
      <c r="BL221" s="429"/>
      <c r="BM221" s="429"/>
      <c r="BN221" s="429"/>
      <c r="BO221" s="429"/>
      <c r="BP221" s="429"/>
      <c r="BQ221" s="429"/>
      <c r="BR221" s="429"/>
    </row>
    <row r="222" spans="2:70" ht="12.75" customHeight="1" x14ac:dyDescent="0.2">
      <c r="B222" s="429"/>
      <c r="C222" s="429"/>
      <c r="D222" s="429"/>
      <c r="E222" s="429"/>
      <c r="F222" s="429"/>
      <c r="G222" s="429"/>
      <c r="H222" s="429"/>
      <c r="I222" s="429"/>
      <c r="J222" s="429"/>
      <c r="K222" s="473"/>
      <c r="L222" s="429"/>
      <c r="M222" s="429"/>
      <c r="N222" s="429"/>
      <c r="O222" s="429"/>
      <c r="P222" s="429"/>
      <c r="Q222" s="429"/>
      <c r="R222" s="429"/>
      <c r="S222" s="429"/>
      <c r="T222" s="429"/>
      <c r="U222" s="429"/>
      <c r="V222" s="429"/>
      <c r="W222" s="429"/>
      <c r="X222" s="429"/>
      <c r="Y222" s="429"/>
      <c r="Z222" s="429"/>
      <c r="AA222" s="429"/>
      <c r="AB222" s="429"/>
      <c r="AC222" s="429"/>
      <c r="AD222" s="429"/>
      <c r="AE222" s="429"/>
      <c r="AF222" s="429"/>
      <c r="AG222" s="429"/>
      <c r="AH222" s="429"/>
      <c r="AI222" s="429"/>
      <c r="AJ222" s="429"/>
      <c r="AK222" s="429"/>
      <c r="AL222" s="429"/>
      <c r="AM222" s="429"/>
      <c r="AN222" s="429"/>
      <c r="AO222" s="429"/>
      <c r="AP222" s="429"/>
      <c r="AQ222" s="429"/>
      <c r="AR222" s="429"/>
      <c r="AS222" s="429"/>
      <c r="AT222" s="429"/>
      <c r="AU222" s="429"/>
      <c r="AV222" s="429"/>
      <c r="AW222" s="429"/>
      <c r="AX222" s="429"/>
      <c r="AY222" s="429"/>
      <c r="AZ222" s="429"/>
      <c r="BA222" s="429"/>
      <c r="BB222" s="429"/>
      <c r="BC222" s="429"/>
      <c r="BD222" s="429"/>
      <c r="BE222" s="429"/>
      <c r="BF222" s="429"/>
      <c r="BG222" s="429"/>
      <c r="BH222" s="429"/>
      <c r="BI222" s="429"/>
      <c r="BJ222" s="429"/>
      <c r="BK222" s="429"/>
      <c r="BL222" s="429"/>
      <c r="BM222" s="429"/>
      <c r="BN222" s="429"/>
      <c r="BO222" s="429"/>
      <c r="BP222" s="429"/>
      <c r="BQ222" s="429"/>
      <c r="BR222" s="429"/>
    </row>
    <row r="223" spans="2:70" ht="12.75" customHeight="1" x14ac:dyDescent="0.2">
      <c r="B223" s="429"/>
      <c r="C223" s="429"/>
      <c r="D223" s="429"/>
      <c r="E223" s="429"/>
      <c r="F223" s="429"/>
      <c r="G223" s="429"/>
      <c r="H223" s="429"/>
      <c r="I223" s="429"/>
      <c r="J223" s="429"/>
      <c r="K223" s="473"/>
      <c r="L223" s="429"/>
      <c r="M223" s="429"/>
      <c r="N223" s="429"/>
      <c r="O223" s="429"/>
      <c r="P223" s="429"/>
      <c r="Q223" s="429"/>
      <c r="R223" s="429"/>
      <c r="S223" s="429"/>
      <c r="T223" s="429"/>
      <c r="U223" s="429"/>
      <c r="V223" s="429"/>
      <c r="W223" s="429"/>
      <c r="X223" s="429"/>
      <c r="Y223" s="429"/>
      <c r="Z223" s="429"/>
      <c r="AA223" s="429"/>
      <c r="AB223" s="429"/>
      <c r="AC223" s="429"/>
      <c r="AD223" s="429"/>
      <c r="AE223" s="429"/>
      <c r="AF223" s="429"/>
      <c r="AG223" s="429"/>
      <c r="AH223" s="429"/>
      <c r="AI223" s="429"/>
      <c r="AJ223" s="429"/>
      <c r="AK223" s="429"/>
      <c r="AL223" s="429"/>
      <c r="AM223" s="429"/>
      <c r="AN223" s="429"/>
      <c r="AO223" s="429"/>
      <c r="AP223" s="429"/>
      <c r="AQ223" s="429"/>
      <c r="AR223" s="429"/>
      <c r="AS223" s="429"/>
      <c r="AT223" s="429"/>
      <c r="AU223" s="429"/>
      <c r="AV223" s="429"/>
      <c r="AW223" s="429"/>
      <c r="AX223" s="429"/>
      <c r="AY223" s="429"/>
      <c r="AZ223" s="429"/>
      <c r="BA223" s="429"/>
      <c r="BB223" s="429"/>
      <c r="BC223" s="429"/>
      <c r="BD223" s="429"/>
      <c r="BE223" s="429"/>
      <c r="BF223" s="429"/>
      <c r="BG223" s="429"/>
      <c r="BH223" s="429"/>
      <c r="BI223" s="429"/>
      <c r="BJ223" s="429"/>
      <c r="BK223" s="429"/>
      <c r="BL223" s="429"/>
      <c r="BM223" s="429"/>
      <c r="BN223" s="429"/>
      <c r="BO223" s="429"/>
      <c r="BP223" s="429"/>
      <c r="BQ223" s="429"/>
      <c r="BR223" s="429"/>
    </row>
    <row r="224" spans="2:70" ht="12.75" customHeight="1" x14ac:dyDescent="0.2">
      <c r="B224" s="429"/>
      <c r="C224" s="429"/>
      <c r="D224" s="429"/>
      <c r="E224" s="429"/>
      <c r="F224" s="429"/>
      <c r="G224" s="429"/>
      <c r="H224" s="429"/>
      <c r="I224" s="429"/>
      <c r="J224" s="429"/>
      <c r="K224" s="473"/>
      <c r="L224" s="429"/>
      <c r="M224" s="429"/>
      <c r="N224" s="429"/>
      <c r="O224" s="429"/>
      <c r="P224" s="429"/>
      <c r="Q224" s="429"/>
      <c r="R224" s="429"/>
      <c r="S224" s="429"/>
      <c r="T224" s="429"/>
      <c r="U224" s="429"/>
      <c r="V224" s="429"/>
      <c r="W224" s="429"/>
      <c r="X224" s="429"/>
      <c r="Y224" s="429"/>
      <c r="Z224" s="429"/>
      <c r="AA224" s="429"/>
      <c r="AB224" s="429"/>
      <c r="AC224" s="429"/>
      <c r="AD224" s="429"/>
      <c r="AE224" s="429"/>
      <c r="AF224" s="429"/>
      <c r="AG224" s="429"/>
      <c r="AH224" s="429"/>
      <c r="AI224" s="429"/>
      <c r="AJ224" s="429"/>
      <c r="AK224" s="429"/>
      <c r="AL224" s="429"/>
      <c r="AM224" s="429"/>
      <c r="AN224" s="429"/>
      <c r="AO224" s="429"/>
      <c r="AP224" s="429"/>
      <c r="AQ224" s="429"/>
      <c r="AR224" s="429"/>
      <c r="AS224" s="429"/>
      <c r="AT224" s="429"/>
      <c r="AU224" s="429"/>
      <c r="AV224" s="429"/>
      <c r="AW224" s="429"/>
      <c r="AX224" s="429"/>
      <c r="AY224" s="429"/>
      <c r="AZ224" s="429"/>
      <c r="BA224" s="429"/>
      <c r="BB224" s="429"/>
      <c r="BC224" s="429"/>
      <c r="BD224" s="429"/>
      <c r="BE224" s="429"/>
      <c r="BF224" s="429"/>
      <c r="BG224" s="429"/>
      <c r="BH224" s="429"/>
      <c r="BI224" s="429"/>
      <c r="BJ224" s="429"/>
      <c r="BK224" s="429"/>
      <c r="BL224" s="429"/>
      <c r="BM224" s="429"/>
      <c r="BN224" s="429"/>
      <c r="BO224" s="429"/>
      <c r="BP224" s="429"/>
      <c r="BQ224" s="429"/>
      <c r="BR224" s="429"/>
    </row>
    <row r="225" spans="2:70" ht="12.75" customHeight="1" x14ac:dyDescent="0.2">
      <c r="B225" s="429"/>
      <c r="C225" s="429"/>
      <c r="D225" s="429"/>
      <c r="E225" s="429"/>
      <c r="F225" s="429"/>
      <c r="G225" s="429"/>
      <c r="H225" s="429"/>
      <c r="I225" s="429"/>
      <c r="J225" s="429"/>
      <c r="K225" s="473"/>
      <c r="L225" s="429"/>
      <c r="M225" s="429"/>
      <c r="N225" s="429"/>
      <c r="O225" s="429"/>
      <c r="P225" s="429"/>
      <c r="Q225" s="429"/>
      <c r="R225" s="429"/>
      <c r="S225" s="429"/>
      <c r="T225" s="429"/>
      <c r="U225" s="429"/>
      <c r="V225" s="429"/>
      <c r="W225" s="429"/>
      <c r="X225" s="429"/>
      <c r="Y225" s="429"/>
      <c r="Z225" s="429"/>
      <c r="AA225" s="429"/>
      <c r="AB225" s="429"/>
      <c r="AC225" s="429"/>
      <c r="AD225" s="429"/>
      <c r="AE225" s="429"/>
      <c r="AF225" s="429"/>
      <c r="AG225" s="429"/>
      <c r="AH225" s="429"/>
      <c r="AI225" s="429"/>
      <c r="AJ225" s="429"/>
      <c r="AK225" s="429"/>
      <c r="AL225" s="429"/>
      <c r="AM225" s="429"/>
      <c r="AN225" s="429"/>
      <c r="AO225" s="429"/>
      <c r="AP225" s="429"/>
      <c r="AQ225" s="429"/>
      <c r="AR225" s="429"/>
      <c r="AS225" s="429"/>
      <c r="AT225" s="429"/>
      <c r="AU225" s="429"/>
      <c r="AV225" s="429"/>
      <c r="AW225" s="429"/>
      <c r="AX225" s="429"/>
      <c r="AY225" s="429"/>
      <c r="AZ225" s="429"/>
      <c r="BA225" s="429"/>
      <c r="BB225" s="429"/>
      <c r="BC225" s="429"/>
      <c r="BD225" s="429"/>
      <c r="BE225" s="429"/>
      <c r="BF225" s="429"/>
      <c r="BG225" s="429"/>
      <c r="BH225" s="429"/>
      <c r="BI225" s="429"/>
      <c r="BJ225" s="429"/>
      <c r="BK225" s="429"/>
      <c r="BL225" s="429"/>
      <c r="BM225" s="429"/>
      <c r="BN225" s="429"/>
      <c r="BO225" s="429"/>
      <c r="BP225" s="429"/>
      <c r="BQ225" s="429"/>
      <c r="BR225" s="429"/>
    </row>
    <row r="226" spans="2:70" ht="12.75" customHeight="1" x14ac:dyDescent="0.2">
      <c r="B226" s="429"/>
      <c r="C226" s="429"/>
      <c r="D226" s="429"/>
      <c r="E226" s="429"/>
      <c r="F226" s="429"/>
      <c r="G226" s="429"/>
      <c r="H226" s="429"/>
      <c r="I226" s="429"/>
      <c r="J226" s="429"/>
      <c r="K226" s="473"/>
      <c r="L226" s="429"/>
      <c r="M226" s="429"/>
      <c r="N226" s="429"/>
      <c r="O226" s="429"/>
      <c r="P226" s="429"/>
      <c r="Q226" s="429"/>
      <c r="R226" s="429"/>
      <c r="S226" s="429"/>
      <c r="T226" s="429"/>
      <c r="U226" s="429"/>
      <c r="V226" s="429"/>
      <c r="W226" s="429"/>
      <c r="X226" s="429"/>
      <c r="Y226" s="429"/>
      <c r="Z226" s="429"/>
      <c r="AA226" s="429"/>
      <c r="AB226" s="429"/>
      <c r="AC226" s="429"/>
      <c r="AD226" s="429"/>
      <c r="AE226" s="429"/>
      <c r="AF226" s="429"/>
      <c r="AG226" s="429"/>
      <c r="AH226" s="429"/>
      <c r="AI226" s="429"/>
      <c r="AJ226" s="429"/>
      <c r="AK226" s="429"/>
      <c r="AL226" s="429"/>
      <c r="AM226" s="429"/>
      <c r="AN226" s="429"/>
      <c r="AO226" s="429"/>
      <c r="AP226" s="429"/>
      <c r="AQ226" s="429"/>
      <c r="AR226" s="429"/>
      <c r="AS226" s="429"/>
      <c r="AT226" s="429"/>
      <c r="AU226" s="429"/>
      <c r="AV226" s="429"/>
      <c r="AW226" s="429"/>
      <c r="AX226" s="429"/>
      <c r="AY226" s="429"/>
      <c r="AZ226" s="429"/>
      <c r="BA226" s="429"/>
      <c r="BB226" s="429"/>
      <c r="BC226" s="429"/>
      <c r="BD226" s="429"/>
      <c r="BE226" s="429"/>
      <c r="BF226" s="429"/>
      <c r="BG226" s="429"/>
      <c r="BH226" s="429"/>
      <c r="BI226" s="429"/>
      <c r="BJ226" s="429"/>
      <c r="BK226" s="429"/>
      <c r="BL226" s="429"/>
      <c r="BM226" s="429"/>
      <c r="BN226" s="429"/>
      <c r="BO226" s="429"/>
      <c r="BP226" s="429"/>
      <c r="BQ226" s="429"/>
      <c r="BR226" s="429"/>
    </row>
    <row r="227" spans="2:70" ht="12.75" customHeight="1" x14ac:dyDescent="0.2">
      <c r="B227" s="429"/>
      <c r="C227" s="429"/>
      <c r="D227" s="429"/>
      <c r="E227" s="429"/>
      <c r="F227" s="429"/>
      <c r="G227" s="429"/>
      <c r="H227" s="429"/>
      <c r="I227" s="429"/>
      <c r="J227" s="429"/>
      <c r="K227" s="473"/>
      <c r="L227" s="429"/>
      <c r="M227" s="429"/>
      <c r="N227" s="429"/>
      <c r="O227" s="429"/>
      <c r="P227" s="429"/>
      <c r="Q227" s="429"/>
      <c r="R227" s="429"/>
      <c r="S227" s="429"/>
      <c r="T227" s="429"/>
      <c r="U227" s="429"/>
      <c r="V227" s="429"/>
      <c r="W227" s="429"/>
      <c r="X227" s="429"/>
      <c r="Y227" s="429"/>
      <c r="Z227" s="429"/>
      <c r="AA227" s="429"/>
      <c r="AB227" s="429"/>
      <c r="AC227" s="429"/>
      <c r="AD227" s="429"/>
      <c r="AE227" s="429"/>
      <c r="AF227" s="429"/>
      <c r="AG227" s="429"/>
      <c r="AH227" s="429"/>
      <c r="AI227" s="429"/>
      <c r="AJ227" s="429"/>
      <c r="AK227" s="429"/>
      <c r="AL227" s="429"/>
      <c r="AM227" s="429"/>
      <c r="AN227" s="429"/>
      <c r="AO227" s="429"/>
      <c r="AP227" s="429"/>
      <c r="AQ227" s="429"/>
      <c r="AR227" s="429"/>
      <c r="AS227" s="429"/>
      <c r="AT227" s="429"/>
      <c r="AU227" s="429"/>
      <c r="AV227" s="429"/>
      <c r="AW227" s="429"/>
      <c r="AX227" s="429"/>
      <c r="AY227" s="429"/>
      <c r="AZ227" s="429"/>
      <c r="BA227" s="429"/>
      <c r="BB227" s="429"/>
      <c r="BC227" s="429"/>
      <c r="BD227" s="429"/>
      <c r="BE227" s="429"/>
      <c r="BF227" s="429"/>
      <c r="BG227" s="429"/>
      <c r="BH227" s="429"/>
      <c r="BI227" s="429"/>
      <c r="BJ227" s="429"/>
      <c r="BK227" s="429"/>
      <c r="BL227" s="429"/>
      <c r="BM227" s="429"/>
      <c r="BN227" s="429"/>
      <c r="BO227" s="429"/>
      <c r="BP227" s="429"/>
      <c r="BQ227" s="429"/>
      <c r="BR227" s="429"/>
    </row>
    <row r="228" spans="2:70" ht="12.75" customHeight="1" x14ac:dyDescent="0.2">
      <c r="B228" s="429"/>
      <c r="C228" s="429"/>
      <c r="D228" s="429"/>
      <c r="E228" s="429"/>
      <c r="F228" s="429"/>
      <c r="G228" s="429"/>
      <c r="H228" s="429"/>
      <c r="I228" s="429"/>
      <c r="J228" s="429"/>
      <c r="K228" s="473"/>
      <c r="L228" s="429"/>
      <c r="M228" s="429"/>
      <c r="N228" s="429"/>
      <c r="O228" s="429"/>
      <c r="P228" s="429"/>
      <c r="Q228" s="429"/>
      <c r="R228" s="429"/>
      <c r="S228" s="429"/>
      <c r="T228" s="429"/>
      <c r="U228" s="429"/>
      <c r="V228" s="429"/>
      <c r="W228" s="429"/>
      <c r="X228" s="429"/>
      <c r="Y228" s="429"/>
      <c r="Z228" s="429"/>
      <c r="AA228" s="429"/>
      <c r="AB228" s="429"/>
      <c r="AC228" s="429"/>
      <c r="AD228" s="429"/>
      <c r="AE228" s="429"/>
      <c r="AF228" s="429"/>
      <c r="AG228" s="429"/>
      <c r="AH228" s="429"/>
      <c r="AI228" s="429"/>
      <c r="AJ228" s="429"/>
      <c r="AK228" s="429"/>
      <c r="AL228" s="429"/>
      <c r="AM228" s="429"/>
      <c r="AN228" s="429"/>
      <c r="AO228" s="429"/>
      <c r="AP228" s="429"/>
      <c r="AQ228" s="429"/>
      <c r="AR228" s="429"/>
      <c r="AS228" s="429"/>
      <c r="AT228" s="429"/>
      <c r="AU228" s="429"/>
      <c r="AV228" s="429"/>
      <c r="AW228" s="429"/>
      <c r="AX228" s="429"/>
      <c r="AY228" s="429"/>
      <c r="AZ228" s="429"/>
      <c r="BA228" s="429"/>
      <c r="BB228" s="429"/>
      <c r="BC228" s="429"/>
      <c r="BD228" s="429"/>
      <c r="BE228" s="429"/>
      <c r="BF228" s="429"/>
      <c r="BG228" s="429"/>
      <c r="BH228" s="429"/>
      <c r="BI228" s="429"/>
      <c r="BJ228" s="429"/>
      <c r="BK228" s="429"/>
      <c r="BL228" s="429"/>
      <c r="BM228" s="429"/>
      <c r="BN228" s="429"/>
      <c r="BO228" s="429"/>
      <c r="BP228" s="429"/>
      <c r="BQ228" s="429"/>
      <c r="BR228" s="429"/>
    </row>
    <row r="229" spans="2:70" ht="12.75" customHeight="1" x14ac:dyDescent="0.2">
      <c r="B229" s="429"/>
      <c r="C229" s="429"/>
      <c r="D229" s="429"/>
      <c r="E229" s="429"/>
      <c r="F229" s="429"/>
      <c r="G229" s="429"/>
      <c r="H229" s="429"/>
      <c r="I229" s="429"/>
      <c r="J229" s="429"/>
      <c r="K229" s="473"/>
      <c r="L229" s="429"/>
      <c r="M229" s="429"/>
      <c r="N229" s="429"/>
      <c r="O229" s="429"/>
      <c r="P229" s="429"/>
      <c r="Q229" s="429"/>
      <c r="R229" s="429"/>
      <c r="S229" s="429"/>
      <c r="T229" s="429"/>
      <c r="U229" s="429"/>
      <c r="V229" s="429"/>
      <c r="W229" s="429"/>
      <c r="X229" s="429"/>
      <c r="Y229" s="429"/>
      <c r="Z229" s="429"/>
      <c r="AA229" s="429"/>
      <c r="AB229" s="429"/>
      <c r="AC229" s="429"/>
      <c r="AD229" s="429"/>
      <c r="AE229" s="429"/>
      <c r="AF229" s="429"/>
      <c r="AG229" s="429"/>
      <c r="AH229" s="429"/>
      <c r="AI229" s="429"/>
      <c r="AJ229" s="429"/>
      <c r="AK229" s="429"/>
      <c r="AL229" s="429"/>
      <c r="AM229" s="429"/>
      <c r="AN229" s="429"/>
      <c r="AO229" s="429"/>
      <c r="AP229" s="429"/>
      <c r="AQ229" s="429"/>
      <c r="AR229" s="429"/>
      <c r="AS229" s="429"/>
      <c r="AT229" s="429"/>
      <c r="AU229" s="429"/>
      <c r="AV229" s="429"/>
      <c r="AW229" s="429"/>
      <c r="AX229" s="429"/>
      <c r="AY229" s="429"/>
      <c r="AZ229" s="429"/>
      <c r="BA229" s="429"/>
      <c r="BB229" s="429"/>
      <c r="BC229" s="429"/>
      <c r="BD229" s="429"/>
      <c r="BE229" s="429"/>
      <c r="BF229" s="429"/>
      <c r="BG229" s="429"/>
      <c r="BH229" s="429"/>
      <c r="BI229" s="429"/>
      <c r="BJ229" s="429"/>
      <c r="BK229" s="429"/>
      <c r="BL229" s="429"/>
      <c r="BM229" s="429"/>
      <c r="BN229" s="429"/>
      <c r="BO229" s="429"/>
      <c r="BP229" s="429"/>
      <c r="BQ229" s="429"/>
      <c r="BR229" s="429"/>
    </row>
    <row r="230" spans="2:70" ht="12.75" customHeight="1" x14ac:dyDescent="0.2">
      <c r="B230" s="429"/>
      <c r="C230" s="429"/>
      <c r="D230" s="429"/>
      <c r="E230" s="429"/>
      <c r="F230" s="429"/>
      <c r="G230" s="429"/>
      <c r="H230" s="429"/>
      <c r="I230" s="429"/>
      <c r="J230" s="429"/>
      <c r="K230" s="473"/>
      <c r="L230" s="429"/>
      <c r="M230" s="429"/>
      <c r="N230" s="429"/>
      <c r="O230" s="429"/>
      <c r="P230" s="429"/>
      <c r="Q230" s="429"/>
      <c r="R230" s="429"/>
      <c r="S230" s="429"/>
      <c r="T230" s="429"/>
      <c r="U230" s="429"/>
      <c r="V230" s="429"/>
      <c r="W230" s="429"/>
      <c r="X230" s="429"/>
      <c r="Y230" s="429"/>
      <c r="Z230" s="429"/>
      <c r="AA230" s="429"/>
      <c r="AB230" s="429"/>
      <c r="AC230" s="429"/>
      <c r="AD230" s="429"/>
      <c r="AE230" s="429"/>
      <c r="AF230" s="429"/>
      <c r="AG230" s="429"/>
      <c r="AH230" s="429"/>
      <c r="AI230" s="429"/>
      <c r="AJ230" s="429"/>
      <c r="AK230" s="429"/>
      <c r="AL230" s="429"/>
      <c r="AM230" s="429"/>
      <c r="AN230" s="429"/>
      <c r="AO230" s="429"/>
      <c r="AP230" s="429"/>
      <c r="AQ230" s="429"/>
      <c r="AR230" s="429"/>
      <c r="AS230" s="429"/>
      <c r="AT230" s="429"/>
      <c r="AU230" s="429"/>
      <c r="AV230" s="429"/>
      <c r="AW230" s="429"/>
      <c r="AX230" s="429"/>
      <c r="AY230" s="429"/>
      <c r="AZ230" s="429"/>
      <c r="BA230" s="429"/>
      <c r="BB230" s="429"/>
      <c r="BC230" s="429"/>
      <c r="BD230" s="429"/>
      <c r="BE230" s="429"/>
      <c r="BF230" s="429"/>
      <c r="BG230" s="429"/>
      <c r="BH230" s="429"/>
      <c r="BI230" s="429"/>
      <c r="BJ230" s="429"/>
      <c r="BK230" s="429"/>
      <c r="BL230" s="429"/>
      <c r="BM230" s="429"/>
      <c r="BN230" s="429"/>
      <c r="BO230" s="429"/>
      <c r="BP230" s="429"/>
      <c r="BQ230" s="429"/>
      <c r="BR230" s="429"/>
    </row>
    <row r="231" spans="2:70" ht="12.75" customHeight="1" x14ac:dyDescent="0.2">
      <c r="B231" s="429"/>
      <c r="C231" s="429"/>
      <c r="D231" s="429"/>
      <c r="E231" s="429"/>
      <c r="F231" s="429"/>
      <c r="G231" s="429"/>
      <c r="H231" s="429"/>
      <c r="I231" s="429"/>
      <c r="J231" s="429"/>
      <c r="K231" s="473"/>
      <c r="L231" s="429"/>
      <c r="M231" s="429"/>
      <c r="N231" s="429"/>
      <c r="O231" s="429"/>
      <c r="P231" s="429"/>
      <c r="Q231" s="429"/>
      <c r="R231" s="429"/>
      <c r="S231" s="429"/>
      <c r="T231" s="429"/>
      <c r="U231" s="429"/>
      <c r="V231" s="429"/>
      <c r="W231" s="429"/>
      <c r="X231" s="429"/>
      <c r="Y231" s="429"/>
      <c r="Z231" s="429"/>
      <c r="AA231" s="429"/>
      <c r="AB231" s="429"/>
      <c r="AC231" s="429"/>
      <c r="AD231" s="429"/>
      <c r="AE231" s="429"/>
      <c r="AF231" s="429"/>
      <c r="AG231" s="429"/>
      <c r="AH231" s="429"/>
      <c r="AI231" s="429"/>
      <c r="AJ231" s="429"/>
      <c r="AK231" s="429"/>
      <c r="AL231" s="429"/>
      <c r="AM231" s="429"/>
      <c r="AN231" s="429"/>
      <c r="AO231" s="429"/>
      <c r="AP231" s="429"/>
      <c r="AQ231" s="429"/>
      <c r="AR231" s="429"/>
      <c r="AS231" s="429"/>
      <c r="AT231" s="429"/>
      <c r="AU231" s="429"/>
      <c r="AV231" s="429"/>
      <c r="AW231" s="429"/>
      <c r="AX231" s="429"/>
      <c r="AY231" s="429"/>
      <c r="AZ231" s="429"/>
      <c r="BA231" s="429"/>
      <c r="BB231" s="429"/>
      <c r="BC231" s="429"/>
      <c r="BD231" s="429"/>
      <c r="BE231" s="429"/>
      <c r="BF231" s="429"/>
      <c r="BG231" s="429"/>
      <c r="BH231" s="429"/>
      <c r="BI231" s="429"/>
      <c r="BJ231" s="429"/>
      <c r="BK231" s="429"/>
      <c r="BL231" s="429"/>
      <c r="BM231" s="429"/>
      <c r="BN231" s="429"/>
      <c r="BO231" s="429"/>
      <c r="BP231" s="429"/>
      <c r="BQ231" s="429"/>
      <c r="BR231" s="429"/>
    </row>
    <row r="232" spans="2:70" ht="12.75" customHeight="1" x14ac:dyDescent="0.2">
      <c r="B232" s="429"/>
      <c r="C232" s="429"/>
      <c r="D232" s="429"/>
      <c r="E232" s="429"/>
      <c r="F232" s="429"/>
      <c r="G232" s="429"/>
      <c r="H232" s="429"/>
      <c r="I232" s="429"/>
      <c r="J232" s="429"/>
      <c r="K232" s="473"/>
      <c r="L232" s="429"/>
      <c r="M232" s="429"/>
      <c r="N232" s="429"/>
      <c r="O232" s="429"/>
      <c r="P232" s="429"/>
      <c r="Q232" s="429"/>
      <c r="R232" s="429"/>
      <c r="S232" s="429"/>
      <c r="T232" s="429"/>
      <c r="U232" s="429"/>
      <c r="V232" s="429"/>
      <c r="W232" s="429"/>
      <c r="X232" s="429"/>
      <c r="Y232" s="429"/>
      <c r="Z232" s="429"/>
      <c r="AA232" s="429"/>
      <c r="AB232" s="429"/>
      <c r="AC232" s="429"/>
      <c r="AD232" s="429"/>
      <c r="AE232" s="429"/>
      <c r="AF232" s="429"/>
      <c r="AG232" s="429"/>
      <c r="AH232" s="429"/>
      <c r="AI232" s="429"/>
      <c r="AJ232" s="429"/>
      <c r="AK232" s="429"/>
      <c r="AL232" s="429"/>
      <c r="AM232" s="429"/>
      <c r="AN232" s="429"/>
      <c r="AO232" s="429"/>
      <c r="AP232" s="429"/>
      <c r="AQ232" s="429"/>
      <c r="AR232" s="429"/>
      <c r="AS232" s="429"/>
      <c r="AT232" s="429"/>
      <c r="AU232" s="429"/>
      <c r="AV232" s="429"/>
      <c r="AW232" s="429"/>
      <c r="AX232" s="429"/>
      <c r="AY232" s="429"/>
      <c r="AZ232" s="429"/>
      <c r="BA232" s="429"/>
      <c r="BB232" s="429"/>
      <c r="BC232" s="429"/>
      <c r="BD232" s="429"/>
      <c r="BE232" s="429"/>
      <c r="BF232" s="429"/>
      <c r="BG232" s="429"/>
      <c r="BH232" s="429"/>
      <c r="BI232" s="429"/>
      <c r="BJ232" s="429"/>
      <c r="BK232" s="429"/>
      <c r="BL232" s="429"/>
      <c r="BM232" s="429"/>
      <c r="BN232" s="429"/>
      <c r="BO232" s="429"/>
      <c r="BP232" s="429"/>
      <c r="BQ232" s="429"/>
      <c r="BR232" s="429"/>
    </row>
    <row r="233" spans="2:70" ht="12.75" customHeight="1" x14ac:dyDescent="0.2">
      <c r="B233" s="429"/>
      <c r="C233" s="429"/>
      <c r="D233" s="429"/>
      <c r="E233" s="429"/>
      <c r="F233" s="429"/>
      <c r="G233" s="429"/>
      <c r="H233" s="429"/>
      <c r="I233" s="429"/>
      <c r="J233" s="429"/>
      <c r="K233" s="473"/>
      <c r="L233" s="429"/>
      <c r="M233" s="429"/>
      <c r="N233" s="429"/>
      <c r="O233" s="429"/>
      <c r="P233" s="429"/>
      <c r="Q233" s="429"/>
      <c r="R233" s="429"/>
      <c r="S233" s="429"/>
      <c r="T233" s="429"/>
      <c r="U233" s="429"/>
      <c r="V233" s="429"/>
      <c r="W233" s="429"/>
      <c r="X233" s="429"/>
      <c r="Y233" s="429"/>
      <c r="Z233" s="429"/>
      <c r="AA233" s="429"/>
      <c r="AB233" s="429"/>
      <c r="AC233" s="429"/>
      <c r="AD233" s="429"/>
      <c r="AE233" s="429"/>
      <c r="AF233" s="429"/>
      <c r="AG233" s="429"/>
      <c r="AH233" s="429"/>
      <c r="AI233" s="429"/>
      <c r="AJ233" s="429"/>
      <c r="AK233" s="429"/>
      <c r="AL233" s="429"/>
      <c r="AM233" s="429"/>
      <c r="AN233" s="429"/>
      <c r="AO233" s="429"/>
      <c r="AP233" s="429"/>
      <c r="AQ233" s="429"/>
      <c r="AR233" s="429"/>
      <c r="AS233" s="429"/>
      <c r="AT233" s="429"/>
      <c r="AU233" s="429"/>
      <c r="AV233" s="429"/>
      <c r="AW233" s="429"/>
      <c r="AX233" s="429"/>
      <c r="AY233" s="429"/>
      <c r="AZ233" s="429"/>
      <c r="BA233" s="429"/>
      <c r="BB233" s="429"/>
      <c r="BC233" s="429"/>
      <c r="BD233" s="429"/>
      <c r="BE233" s="429"/>
      <c r="BF233" s="429"/>
      <c r="BG233" s="429"/>
      <c r="BH233" s="429"/>
      <c r="BI233" s="429"/>
      <c r="BJ233" s="429"/>
      <c r="BK233" s="429"/>
      <c r="BL233" s="429"/>
      <c r="BM233" s="429"/>
      <c r="BN233" s="429"/>
      <c r="BO233" s="429"/>
      <c r="BP233" s="429"/>
      <c r="BQ233" s="429"/>
      <c r="BR233" s="429"/>
    </row>
    <row r="234" spans="2:70" ht="12.75" customHeight="1" x14ac:dyDescent="0.2">
      <c r="B234" s="429"/>
      <c r="C234" s="429"/>
      <c r="D234" s="429"/>
      <c r="E234" s="429"/>
      <c r="F234" s="429"/>
      <c r="G234" s="429"/>
      <c r="H234" s="429"/>
      <c r="I234" s="429"/>
      <c r="J234" s="429"/>
      <c r="K234" s="473"/>
      <c r="L234" s="429"/>
      <c r="M234" s="429"/>
      <c r="N234" s="429"/>
      <c r="O234" s="429"/>
      <c r="P234" s="429"/>
      <c r="Q234" s="429"/>
      <c r="R234" s="429"/>
      <c r="S234" s="429"/>
      <c r="T234" s="429"/>
      <c r="U234" s="429"/>
      <c r="V234" s="429"/>
      <c r="W234" s="429"/>
      <c r="X234" s="429"/>
      <c r="Y234" s="429"/>
      <c r="Z234" s="429"/>
      <c r="AA234" s="429"/>
      <c r="AB234" s="429"/>
      <c r="AC234" s="429"/>
      <c r="AD234" s="429"/>
      <c r="AE234" s="429"/>
      <c r="AF234" s="429"/>
      <c r="AG234" s="429"/>
      <c r="AH234" s="429"/>
      <c r="AI234" s="429"/>
      <c r="AJ234" s="429"/>
      <c r="AK234" s="429"/>
      <c r="AL234" s="429"/>
      <c r="AM234" s="429"/>
      <c r="AN234" s="429"/>
      <c r="AO234" s="429"/>
      <c r="AP234" s="429"/>
      <c r="AQ234" s="429"/>
      <c r="AR234" s="429"/>
      <c r="AS234" s="429"/>
      <c r="AT234" s="429"/>
      <c r="AU234" s="429"/>
      <c r="AV234" s="429"/>
      <c r="AW234" s="429"/>
      <c r="AX234" s="429"/>
      <c r="AY234" s="429"/>
      <c r="AZ234" s="429"/>
      <c r="BA234" s="429"/>
      <c r="BB234" s="429"/>
      <c r="BC234" s="429"/>
      <c r="BD234" s="429"/>
      <c r="BE234" s="429"/>
      <c r="BF234" s="429"/>
      <c r="BG234" s="429"/>
      <c r="BH234" s="429"/>
      <c r="BI234" s="429"/>
      <c r="BJ234" s="429"/>
      <c r="BK234" s="429"/>
      <c r="BL234" s="429"/>
      <c r="BM234" s="429"/>
      <c r="BN234" s="429"/>
      <c r="BO234" s="429"/>
      <c r="BP234" s="429"/>
      <c r="BQ234" s="429"/>
      <c r="BR234" s="429"/>
    </row>
    <row r="235" spans="2:70" ht="12.75" customHeight="1" x14ac:dyDescent="0.2">
      <c r="B235" s="429"/>
      <c r="C235" s="429"/>
      <c r="D235" s="429"/>
      <c r="E235" s="429"/>
      <c r="F235" s="429"/>
      <c r="G235" s="429"/>
      <c r="H235" s="429"/>
      <c r="I235" s="429"/>
      <c r="J235" s="429"/>
      <c r="K235" s="473"/>
      <c r="L235" s="429"/>
      <c r="M235" s="429"/>
      <c r="N235" s="429"/>
      <c r="O235" s="429"/>
      <c r="P235" s="429"/>
      <c r="Q235" s="429"/>
      <c r="R235" s="429"/>
      <c r="S235" s="429"/>
      <c r="T235" s="429"/>
      <c r="U235" s="429"/>
      <c r="V235" s="429"/>
      <c r="W235" s="429"/>
      <c r="X235" s="429"/>
      <c r="Y235" s="429"/>
      <c r="Z235" s="429"/>
      <c r="AA235" s="429"/>
      <c r="AB235" s="429"/>
      <c r="AC235" s="429"/>
      <c r="AD235" s="429"/>
      <c r="AE235" s="429"/>
      <c r="AF235" s="429"/>
      <c r="AG235" s="429"/>
      <c r="AH235" s="429"/>
      <c r="AI235" s="429"/>
      <c r="AJ235" s="429"/>
      <c r="AK235" s="429"/>
      <c r="AL235" s="429"/>
      <c r="AM235" s="429"/>
      <c r="AN235" s="429"/>
      <c r="AO235" s="429"/>
      <c r="AP235" s="429"/>
      <c r="AQ235" s="429"/>
      <c r="AR235" s="429"/>
      <c r="AS235" s="429"/>
      <c r="AT235" s="429"/>
      <c r="AU235" s="429"/>
      <c r="AV235" s="429"/>
      <c r="AW235" s="429"/>
      <c r="AX235" s="429"/>
      <c r="AY235" s="429"/>
      <c r="AZ235" s="429"/>
      <c r="BA235" s="429"/>
      <c r="BB235" s="429"/>
      <c r="BC235" s="429"/>
      <c r="BD235" s="429"/>
      <c r="BE235" s="429"/>
      <c r="BF235" s="429"/>
      <c r="BG235" s="429"/>
      <c r="BH235" s="429"/>
      <c r="BI235" s="429"/>
      <c r="BJ235" s="429"/>
      <c r="BK235" s="429"/>
      <c r="BL235" s="429"/>
      <c r="BM235" s="429"/>
      <c r="BN235" s="429"/>
      <c r="BO235" s="429"/>
      <c r="BP235" s="429"/>
      <c r="BQ235" s="429"/>
      <c r="BR235" s="429"/>
    </row>
    <row r="236" spans="2:70" ht="12.75" customHeight="1" x14ac:dyDescent="0.2">
      <c r="B236" s="429"/>
      <c r="C236" s="429"/>
      <c r="D236" s="429"/>
      <c r="E236" s="429"/>
      <c r="F236" s="429"/>
      <c r="G236" s="429"/>
      <c r="H236" s="429"/>
      <c r="I236" s="429"/>
      <c r="J236" s="429"/>
      <c r="K236" s="473"/>
      <c r="L236" s="429"/>
      <c r="M236" s="429"/>
      <c r="N236" s="429"/>
      <c r="O236" s="429"/>
      <c r="P236" s="429"/>
      <c r="Q236" s="429"/>
      <c r="R236" s="429"/>
      <c r="S236" s="429"/>
      <c r="T236" s="429"/>
      <c r="U236" s="429"/>
      <c r="V236" s="429"/>
      <c r="W236" s="429"/>
      <c r="X236" s="429"/>
      <c r="Y236" s="429"/>
      <c r="Z236" s="429"/>
      <c r="AA236" s="429"/>
      <c r="AB236" s="429"/>
      <c r="AC236" s="429"/>
      <c r="AD236" s="429"/>
      <c r="AE236" s="429"/>
      <c r="AF236" s="429"/>
      <c r="AG236" s="429"/>
      <c r="AH236" s="429"/>
      <c r="AI236" s="429"/>
      <c r="AJ236" s="429"/>
      <c r="AK236" s="429"/>
      <c r="AL236" s="429"/>
      <c r="AM236" s="429"/>
      <c r="AN236" s="429"/>
      <c r="AO236" s="429"/>
      <c r="AP236" s="429"/>
      <c r="AQ236" s="429"/>
      <c r="AR236" s="429"/>
      <c r="AS236" s="429"/>
      <c r="AT236" s="429"/>
      <c r="AU236" s="429"/>
      <c r="AV236" s="429"/>
      <c r="AW236" s="429"/>
      <c r="AX236" s="429"/>
      <c r="AY236" s="429"/>
      <c r="AZ236" s="429"/>
      <c r="BA236" s="429"/>
      <c r="BB236" s="429"/>
      <c r="BC236" s="429"/>
      <c r="BD236" s="429"/>
      <c r="BE236" s="429"/>
      <c r="BF236" s="429"/>
      <c r="BG236" s="429"/>
      <c r="BH236" s="429"/>
      <c r="BI236" s="429"/>
      <c r="BJ236" s="429"/>
      <c r="BK236" s="429"/>
      <c r="BL236" s="429"/>
      <c r="BM236" s="429"/>
      <c r="BN236" s="429"/>
      <c r="BO236" s="429"/>
      <c r="BP236" s="429"/>
      <c r="BQ236" s="429"/>
      <c r="BR236" s="429"/>
    </row>
    <row r="237" spans="2:70" ht="12.75" customHeight="1" x14ac:dyDescent="0.2">
      <c r="B237" s="429"/>
      <c r="C237" s="429"/>
      <c r="D237" s="429"/>
      <c r="E237" s="429"/>
      <c r="F237" s="429"/>
      <c r="G237" s="429"/>
      <c r="H237" s="429"/>
      <c r="I237" s="429"/>
      <c r="J237" s="429"/>
      <c r="K237" s="473"/>
      <c r="L237" s="429"/>
      <c r="M237" s="429"/>
      <c r="N237" s="429"/>
      <c r="O237" s="429"/>
      <c r="P237" s="429"/>
      <c r="Q237" s="429"/>
      <c r="R237" s="429"/>
      <c r="S237" s="429"/>
      <c r="T237" s="429"/>
      <c r="U237" s="429"/>
      <c r="V237" s="429"/>
      <c r="W237" s="429"/>
      <c r="X237" s="429"/>
      <c r="Y237" s="429"/>
      <c r="Z237" s="429"/>
      <c r="AA237" s="429"/>
      <c r="AB237" s="429"/>
      <c r="AC237" s="429"/>
      <c r="AD237" s="429"/>
      <c r="AE237" s="429"/>
      <c r="AF237" s="429"/>
      <c r="AG237" s="429"/>
      <c r="AH237" s="429"/>
      <c r="AI237" s="429"/>
      <c r="AJ237" s="429"/>
      <c r="AK237" s="429"/>
      <c r="AL237" s="429"/>
      <c r="AM237" s="429"/>
      <c r="AN237" s="429"/>
      <c r="AO237" s="429"/>
      <c r="AP237" s="429"/>
      <c r="AQ237" s="429"/>
      <c r="AR237" s="429"/>
      <c r="AS237" s="429"/>
      <c r="AT237" s="429"/>
      <c r="AU237" s="429"/>
      <c r="AV237" s="429"/>
      <c r="AW237" s="429"/>
      <c r="AX237" s="429"/>
      <c r="AY237" s="429"/>
      <c r="AZ237" s="429"/>
      <c r="BA237" s="429"/>
      <c r="BB237" s="429"/>
      <c r="BC237" s="429"/>
      <c r="BD237" s="429"/>
      <c r="BE237" s="429"/>
      <c r="BF237" s="429"/>
      <c r="BG237" s="429"/>
      <c r="BH237" s="429"/>
      <c r="BI237" s="429"/>
      <c r="BJ237" s="429"/>
      <c r="BK237" s="429"/>
      <c r="BL237" s="429"/>
      <c r="BM237" s="429"/>
      <c r="BN237" s="429"/>
      <c r="BO237" s="429"/>
      <c r="BP237" s="429"/>
      <c r="BQ237" s="429"/>
      <c r="BR237" s="429"/>
    </row>
    <row r="238" spans="2:70" ht="12.75" customHeight="1" x14ac:dyDescent="0.2">
      <c r="B238" s="429"/>
      <c r="C238" s="429"/>
      <c r="D238" s="429"/>
      <c r="E238" s="429"/>
      <c r="F238" s="429"/>
      <c r="G238" s="429"/>
      <c r="H238" s="429"/>
      <c r="I238" s="429"/>
      <c r="J238" s="429"/>
      <c r="K238" s="473"/>
      <c r="L238" s="429"/>
      <c r="M238" s="429"/>
      <c r="N238" s="429"/>
      <c r="O238" s="429"/>
      <c r="P238" s="429"/>
      <c r="Q238" s="429"/>
      <c r="R238" s="429"/>
      <c r="S238" s="429"/>
      <c r="T238" s="429"/>
      <c r="U238" s="429"/>
      <c r="V238" s="429"/>
      <c r="W238" s="429"/>
      <c r="X238" s="429"/>
      <c r="Y238" s="429"/>
      <c r="Z238" s="429"/>
      <c r="AA238" s="429"/>
      <c r="AB238" s="429"/>
      <c r="AC238" s="429"/>
      <c r="AD238" s="429"/>
      <c r="AE238" s="429"/>
      <c r="AF238" s="429"/>
      <c r="AG238" s="429"/>
      <c r="AH238" s="429"/>
      <c r="AI238" s="429"/>
      <c r="AJ238" s="429"/>
      <c r="AK238" s="429"/>
      <c r="AL238" s="429"/>
      <c r="AM238" s="429"/>
      <c r="AN238" s="429"/>
      <c r="AO238" s="429"/>
      <c r="AP238" s="429"/>
      <c r="AQ238" s="429"/>
      <c r="AR238" s="429"/>
      <c r="AS238" s="429"/>
      <c r="AT238" s="429"/>
      <c r="AU238" s="429"/>
      <c r="AV238" s="429"/>
      <c r="AW238" s="429"/>
      <c r="AX238" s="429"/>
      <c r="AY238" s="429"/>
      <c r="AZ238" s="429"/>
      <c r="BA238" s="429"/>
      <c r="BB238" s="429"/>
      <c r="BC238" s="429"/>
      <c r="BD238" s="429"/>
      <c r="BE238" s="429"/>
      <c r="BF238" s="429"/>
      <c r="BG238" s="429"/>
      <c r="BH238" s="429"/>
      <c r="BI238" s="429"/>
      <c r="BJ238" s="429"/>
      <c r="BK238" s="429"/>
      <c r="BL238" s="429"/>
      <c r="BM238" s="429"/>
      <c r="BN238" s="429"/>
      <c r="BO238" s="429"/>
      <c r="BP238" s="429"/>
      <c r="BQ238" s="429"/>
      <c r="BR238" s="429"/>
    </row>
    <row r="239" spans="2:70" ht="12.75" customHeight="1" x14ac:dyDescent="0.2">
      <c r="B239" s="429"/>
      <c r="C239" s="429"/>
      <c r="D239" s="429"/>
      <c r="E239" s="429"/>
      <c r="F239" s="429"/>
      <c r="G239" s="429"/>
      <c r="H239" s="429"/>
      <c r="I239" s="429"/>
      <c r="J239" s="429"/>
      <c r="K239" s="473"/>
      <c r="L239" s="429"/>
      <c r="M239" s="429"/>
      <c r="N239" s="429"/>
      <c r="O239" s="429"/>
      <c r="P239" s="429"/>
      <c r="Q239" s="429"/>
      <c r="R239" s="429"/>
      <c r="S239" s="429"/>
      <c r="T239" s="429"/>
      <c r="U239" s="429"/>
      <c r="V239" s="429"/>
      <c r="W239" s="429"/>
      <c r="X239" s="429"/>
      <c r="Y239" s="429"/>
      <c r="Z239" s="429"/>
      <c r="AA239" s="429"/>
      <c r="AB239" s="429"/>
      <c r="AC239" s="429"/>
      <c r="AD239" s="429"/>
      <c r="AE239" s="429"/>
      <c r="AF239" s="429"/>
      <c r="AG239" s="429"/>
      <c r="AH239" s="429"/>
      <c r="AI239" s="429"/>
      <c r="AJ239" s="429"/>
      <c r="AK239" s="429"/>
      <c r="AL239" s="429"/>
      <c r="AM239" s="429"/>
      <c r="AN239" s="429"/>
      <c r="AO239" s="429"/>
      <c r="AP239" s="429"/>
      <c r="AQ239" s="429"/>
      <c r="AR239" s="429"/>
      <c r="AS239" s="429"/>
      <c r="AT239" s="429"/>
      <c r="AU239" s="429"/>
      <c r="AV239" s="429"/>
      <c r="AW239" s="429"/>
      <c r="AX239" s="429"/>
      <c r="AY239" s="429"/>
      <c r="AZ239" s="429"/>
      <c r="BA239" s="429"/>
      <c r="BB239" s="429"/>
      <c r="BC239" s="429"/>
      <c r="BD239" s="429"/>
      <c r="BE239" s="429"/>
      <c r="BF239" s="429"/>
      <c r="BG239" s="429"/>
      <c r="BH239" s="429"/>
      <c r="BI239" s="429"/>
      <c r="BJ239" s="429"/>
      <c r="BK239" s="429"/>
      <c r="BL239" s="429"/>
      <c r="BM239" s="429"/>
      <c r="BN239" s="429"/>
      <c r="BO239" s="429"/>
      <c r="BP239" s="429"/>
      <c r="BQ239" s="429"/>
      <c r="BR239" s="429"/>
    </row>
    <row r="240" spans="2:70" ht="12.75" customHeight="1" x14ac:dyDescent="0.2">
      <c r="B240" s="429"/>
      <c r="C240" s="429"/>
      <c r="D240" s="429"/>
      <c r="E240" s="429"/>
      <c r="F240" s="429"/>
      <c r="G240" s="429"/>
      <c r="H240" s="429"/>
      <c r="I240" s="429"/>
      <c r="J240" s="429"/>
      <c r="K240" s="473"/>
      <c r="L240" s="429"/>
      <c r="M240" s="429"/>
      <c r="N240" s="429"/>
      <c r="O240" s="429"/>
      <c r="P240" s="429"/>
      <c r="Q240" s="429"/>
      <c r="R240" s="429"/>
      <c r="S240" s="429"/>
      <c r="T240" s="429"/>
      <c r="U240" s="429"/>
      <c r="V240" s="429"/>
      <c r="W240" s="429"/>
      <c r="X240" s="429"/>
      <c r="Y240" s="429"/>
      <c r="Z240" s="429"/>
      <c r="AA240" s="429"/>
      <c r="AB240" s="429"/>
      <c r="AC240" s="429"/>
      <c r="AD240" s="429"/>
      <c r="AE240" s="429"/>
      <c r="AF240" s="429"/>
      <c r="AG240" s="429"/>
      <c r="AH240" s="429"/>
      <c r="AI240" s="429"/>
      <c r="AJ240" s="429"/>
      <c r="AK240" s="429"/>
      <c r="AL240" s="429"/>
      <c r="AM240" s="429"/>
      <c r="AN240" s="429"/>
      <c r="AO240" s="429"/>
      <c r="AP240" s="429"/>
      <c r="AQ240" s="429"/>
      <c r="AR240" s="429"/>
      <c r="AS240" s="429"/>
      <c r="AT240" s="429"/>
      <c r="AU240" s="429"/>
      <c r="AV240" s="429"/>
      <c r="AW240" s="429"/>
      <c r="AX240" s="429"/>
      <c r="AY240" s="429"/>
      <c r="AZ240" s="429"/>
      <c r="BA240" s="429"/>
      <c r="BB240" s="429"/>
      <c r="BC240" s="429"/>
      <c r="BD240" s="429"/>
      <c r="BE240" s="429"/>
      <c r="BF240" s="429"/>
      <c r="BG240" s="429"/>
      <c r="BH240" s="429"/>
      <c r="BI240" s="429"/>
      <c r="BJ240" s="429"/>
      <c r="BK240" s="429"/>
      <c r="BL240" s="429"/>
      <c r="BM240" s="429"/>
      <c r="BN240" s="429"/>
      <c r="BO240" s="429"/>
      <c r="BP240" s="429"/>
      <c r="BQ240" s="429"/>
      <c r="BR240" s="429"/>
    </row>
    <row r="241" spans="2:70" ht="12.75" customHeight="1" x14ac:dyDescent="0.2">
      <c r="B241" s="429"/>
      <c r="C241" s="429"/>
      <c r="D241" s="429"/>
      <c r="E241" s="429"/>
      <c r="F241" s="429"/>
      <c r="G241" s="429"/>
      <c r="H241" s="429"/>
      <c r="I241" s="429"/>
      <c r="J241" s="429"/>
      <c r="K241" s="473"/>
      <c r="L241" s="429"/>
      <c r="M241" s="429"/>
      <c r="N241" s="429"/>
      <c r="O241" s="429"/>
      <c r="P241" s="429"/>
      <c r="Q241" s="429"/>
      <c r="R241" s="429"/>
      <c r="S241" s="429"/>
      <c r="T241" s="429"/>
      <c r="U241" s="429"/>
      <c r="V241" s="429"/>
      <c r="W241" s="429"/>
      <c r="X241" s="429"/>
      <c r="Y241" s="429"/>
      <c r="Z241" s="429"/>
      <c r="AA241" s="429"/>
      <c r="AB241" s="429"/>
      <c r="AC241" s="429"/>
      <c r="AD241" s="429"/>
      <c r="AE241" s="429"/>
      <c r="AF241" s="429"/>
      <c r="AG241" s="429"/>
      <c r="AH241" s="429"/>
      <c r="AI241" s="429"/>
      <c r="AJ241" s="429"/>
      <c r="AK241" s="429"/>
      <c r="AL241" s="429"/>
      <c r="AM241" s="429"/>
      <c r="AN241" s="429"/>
      <c r="AO241" s="429"/>
      <c r="AP241" s="429"/>
      <c r="AQ241" s="429"/>
      <c r="AR241" s="429"/>
      <c r="AS241" s="429"/>
      <c r="AT241" s="429"/>
      <c r="AU241" s="429"/>
      <c r="AV241" s="429"/>
      <c r="AW241" s="429"/>
      <c r="AX241" s="429"/>
      <c r="AY241" s="429"/>
      <c r="AZ241" s="429"/>
      <c r="BA241" s="429"/>
      <c r="BB241" s="429"/>
      <c r="BC241" s="429"/>
      <c r="BD241" s="429"/>
      <c r="BE241" s="429"/>
      <c r="BF241" s="429"/>
      <c r="BG241" s="429"/>
      <c r="BH241" s="429"/>
      <c r="BI241" s="429"/>
      <c r="BJ241" s="429"/>
      <c r="BK241" s="429"/>
      <c r="BL241" s="429"/>
      <c r="BM241" s="429"/>
      <c r="BN241" s="429"/>
      <c r="BO241" s="429"/>
      <c r="BP241" s="429"/>
      <c r="BQ241" s="429"/>
      <c r="BR241" s="429"/>
    </row>
    <row r="242" spans="2:70" ht="12.75" customHeight="1" x14ac:dyDescent="0.2">
      <c r="B242" s="429"/>
      <c r="C242" s="429"/>
      <c r="D242" s="429"/>
      <c r="E242" s="429"/>
      <c r="F242" s="429"/>
      <c r="G242" s="429"/>
      <c r="H242" s="429"/>
      <c r="I242" s="429"/>
      <c r="J242" s="429"/>
      <c r="K242" s="473"/>
      <c r="L242" s="429"/>
      <c r="M242" s="429"/>
      <c r="N242" s="429"/>
      <c r="O242" s="429"/>
      <c r="P242" s="429"/>
      <c r="Q242" s="429"/>
      <c r="R242" s="429"/>
      <c r="S242" s="429"/>
      <c r="T242" s="429"/>
      <c r="U242" s="429"/>
      <c r="V242" s="429"/>
      <c r="W242" s="429"/>
      <c r="X242" s="429"/>
      <c r="Y242" s="429"/>
      <c r="Z242" s="429"/>
      <c r="AA242" s="429"/>
      <c r="AB242" s="429"/>
      <c r="AC242" s="429"/>
      <c r="AD242" s="429"/>
      <c r="AE242" s="429"/>
      <c r="AF242" s="429"/>
      <c r="AG242" s="429"/>
      <c r="AH242" s="429"/>
      <c r="AI242" s="429"/>
      <c r="AJ242" s="429"/>
      <c r="AK242" s="429"/>
      <c r="AL242" s="429"/>
      <c r="AM242" s="429"/>
      <c r="AN242" s="429"/>
      <c r="AO242" s="429"/>
      <c r="AP242" s="429"/>
      <c r="AQ242" s="429"/>
      <c r="AR242" s="429"/>
      <c r="AS242" s="429"/>
      <c r="AT242" s="429"/>
      <c r="AU242" s="429"/>
      <c r="AV242" s="429"/>
      <c r="AW242" s="429"/>
      <c r="AX242" s="429"/>
      <c r="AY242" s="429"/>
      <c r="AZ242" s="429"/>
      <c r="BA242" s="429"/>
      <c r="BB242" s="429"/>
      <c r="BC242" s="429"/>
      <c r="BD242" s="429"/>
      <c r="BE242" s="429"/>
      <c r="BF242" s="429"/>
      <c r="BG242" s="429"/>
      <c r="BH242" s="429"/>
      <c r="BI242" s="429"/>
      <c r="BJ242" s="429"/>
      <c r="BK242" s="429"/>
      <c r="BL242" s="429"/>
      <c r="BM242" s="429"/>
      <c r="BN242" s="429"/>
      <c r="BO242" s="429"/>
      <c r="BP242" s="429"/>
      <c r="BQ242" s="429"/>
      <c r="BR242" s="429"/>
    </row>
    <row r="243" spans="2:70" ht="12.75" customHeight="1" x14ac:dyDescent="0.2">
      <c r="B243" s="429"/>
      <c r="C243" s="429"/>
      <c r="D243" s="429"/>
      <c r="E243" s="429"/>
      <c r="F243" s="429"/>
      <c r="G243" s="429"/>
      <c r="H243" s="429"/>
      <c r="I243" s="429"/>
      <c r="J243" s="429"/>
      <c r="K243" s="473"/>
      <c r="L243" s="429"/>
      <c r="M243" s="429"/>
      <c r="N243" s="429"/>
      <c r="O243" s="429"/>
      <c r="P243" s="429"/>
      <c r="Q243" s="429"/>
      <c r="R243" s="429"/>
      <c r="S243" s="429"/>
      <c r="T243" s="429"/>
      <c r="U243" s="429"/>
      <c r="V243" s="429"/>
      <c r="W243" s="429"/>
      <c r="X243" s="429"/>
      <c r="Y243" s="429"/>
      <c r="Z243" s="429"/>
      <c r="AA243" s="429"/>
      <c r="AB243" s="429"/>
      <c r="AC243" s="429"/>
      <c r="AD243" s="429"/>
      <c r="AE243" s="429"/>
      <c r="AF243" s="429"/>
      <c r="AG243" s="429"/>
      <c r="AH243" s="429"/>
      <c r="AI243" s="429"/>
      <c r="AJ243" s="429"/>
      <c r="AK243" s="429"/>
      <c r="AL243" s="429"/>
      <c r="AM243" s="429"/>
      <c r="AN243" s="429"/>
      <c r="AO243" s="429"/>
      <c r="AP243" s="429"/>
      <c r="AQ243" s="429"/>
      <c r="AR243" s="429"/>
      <c r="AS243" s="429"/>
      <c r="AT243" s="429"/>
      <c r="AU243" s="429"/>
      <c r="AV243" s="429"/>
      <c r="AW243" s="429"/>
      <c r="AX243" s="429"/>
      <c r="AY243" s="429"/>
      <c r="AZ243" s="429"/>
      <c r="BA243" s="429"/>
      <c r="BB243" s="429"/>
      <c r="BC243" s="429"/>
      <c r="BD243" s="429"/>
      <c r="BE243" s="429"/>
      <c r="BF243" s="429"/>
      <c r="BG243" s="429"/>
      <c r="BH243" s="429"/>
      <c r="BI243" s="429"/>
      <c r="BJ243" s="429"/>
      <c r="BK243" s="429"/>
      <c r="BL243" s="429"/>
      <c r="BM243" s="429"/>
      <c r="BN243" s="429"/>
      <c r="BO243" s="429"/>
      <c r="BP243" s="429"/>
      <c r="BQ243" s="429"/>
      <c r="BR243" s="429"/>
    </row>
    <row r="244" spans="2:70" ht="12.75" customHeight="1" x14ac:dyDescent="0.2">
      <c r="B244" s="429"/>
      <c r="C244" s="429"/>
      <c r="D244" s="429"/>
      <c r="E244" s="429"/>
      <c r="F244" s="429"/>
      <c r="G244" s="429"/>
      <c r="H244" s="429"/>
      <c r="I244" s="429"/>
      <c r="J244" s="429"/>
      <c r="K244" s="473"/>
      <c r="L244" s="429"/>
      <c r="M244" s="429"/>
      <c r="N244" s="429"/>
      <c r="O244" s="429"/>
      <c r="P244" s="429"/>
      <c r="Q244" s="429"/>
      <c r="R244" s="429"/>
      <c r="S244" s="429"/>
      <c r="T244" s="429"/>
      <c r="U244" s="429"/>
      <c r="V244" s="429"/>
      <c r="W244" s="429"/>
      <c r="X244" s="429"/>
      <c r="Y244" s="429"/>
      <c r="Z244" s="429"/>
      <c r="AA244" s="429"/>
      <c r="AB244" s="429"/>
      <c r="AC244" s="429"/>
      <c r="AD244" s="429"/>
      <c r="AE244" s="429"/>
      <c r="AF244" s="429"/>
      <c r="AG244" s="429"/>
      <c r="AH244" s="429"/>
      <c r="AI244" s="429"/>
      <c r="AJ244" s="429"/>
      <c r="AK244" s="429"/>
      <c r="AL244" s="429"/>
      <c r="AM244" s="429"/>
      <c r="AN244" s="429"/>
      <c r="AO244" s="429"/>
      <c r="AP244" s="429"/>
      <c r="AQ244" s="429"/>
      <c r="AR244" s="429"/>
      <c r="AS244" s="429"/>
      <c r="AT244" s="429"/>
      <c r="AU244" s="429"/>
      <c r="AV244" s="429"/>
      <c r="AW244" s="429"/>
      <c r="AX244" s="429"/>
      <c r="AY244" s="429"/>
      <c r="AZ244" s="429"/>
      <c r="BA244" s="429"/>
      <c r="BB244" s="429"/>
      <c r="BC244" s="429"/>
      <c r="BD244" s="429"/>
      <c r="BE244" s="429"/>
      <c r="BF244" s="429"/>
      <c r="BG244" s="429"/>
      <c r="BH244" s="429"/>
      <c r="BI244" s="429"/>
      <c r="BJ244" s="429"/>
      <c r="BK244" s="429"/>
      <c r="BL244" s="429"/>
      <c r="BM244" s="429"/>
      <c r="BN244" s="429"/>
      <c r="BO244" s="429"/>
      <c r="BP244" s="429"/>
      <c r="BQ244" s="429"/>
      <c r="BR244" s="429"/>
    </row>
    <row r="245" spans="2:70" ht="12.75" customHeight="1" x14ac:dyDescent="0.2">
      <c r="B245" s="429"/>
      <c r="C245" s="429"/>
      <c r="D245" s="429"/>
      <c r="E245" s="429"/>
      <c r="F245" s="429"/>
      <c r="G245" s="429"/>
      <c r="H245" s="429"/>
      <c r="I245" s="429"/>
      <c r="J245" s="429"/>
      <c r="K245" s="473"/>
      <c r="L245" s="429"/>
      <c r="M245" s="429"/>
      <c r="N245" s="429"/>
      <c r="O245" s="429"/>
      <c r="P245" s="429"/>
      <c r="Q245" s="429"/>
      <c r="R245" s="429"/>
      <c r="S245" s="429"/>
      <c r="T245" s="429"/>
      <c r="U245" s="429"/>
      <c r="V245" s="429"/>
      <c r="W245" s="429"/>
      <c r="X245" s="429"/>
      <c r="Y245" s="429"/>
      <c r="Z245" s="429"/>
      <c r="AA245" s="429"/>
      <c r="AB245" s="429"/>
      <c r="AC245" s="429"/>
      <c r="AD245" s="429"/>
      <c r="AE245" s="429"/>
      <c r="AF245" s="429"/>
      <c r="AG245" s="429"/>
      <c r="AH245" s="429"/>
      <c r="AI245" s="429"/>
      <c r="AJ245" s="429"/>
      <c r="AK245" s="429"/>
      <c r="AL245" s="429"/>
      <c r="AM245" s="429"/>
      <c r="AN245" s="429"/>
      <c r="AO245" s="429"/>
      <c r="AP245" s="429"/>
      <c r="AQ245" s="429"/>
      <c r="AR245" s="429"/>
      <c r="AS245" s="429"/>
      <c r="AT245" s="429"/>
      <c r="AU245" s="429"/>
      <c r="AV245" s="429"/>
      <c r="AW245" s="429"/>
      <c r="AX245" s="429"/>
      <c r="AY245" s="429"/>
      <c r="AZ245" s="429"/>
      <c r="BA245" s="429"/>
      <c r="BB245" s="429"/>
      <c r="BC245" s="429"/>
      <c r="BD245" s="429"/>
      <c r="BE245" s="429"/>
      <c r="BF245" s="429"/>
      <c r="BG245" s="429"/>
      <c r="BH245" s="429"/>
      <c r="BI245" s="429"/>
      <c r="BJ245" s="429"/>
      <c r="BK245" s="429"/>
      <c r="BL245" s="429"/>
      <c r="BM245" s="429"/>
      <c r="BN245" s="429"/>
      <c r="BO245" s="429"/>
      <c r="BP245" s="429"/>
      <c r="BQ245" s="429"/>
      <c r="BR245" s="429"/>
    </row>
    <row r="246" spans="2:70" ht="12.75" customHeight="1" x14ac:dyDescent="0.2">
      <c r="B246" s="429"/>
      <c r="C246" s="429"/>
      <c r="D246" s="429"/>
      <c r="E246" s="429"/>
      <c r="F246" s="429"/>
      <c r="G246" s="429"/>
      <c r="H246" s="429"/>
      <c r="I246" s="429"/>
      <c r="J246" s="429"/>
      <c r="K246" s="473"/>
      <c r="L246" s="429"/>
      <c r="M246" s="429"/>
      <c r="N246" s="429"/>
      <c r="O246" s="429"/>
      <c r="P246" s="429"/>
      <c r="Q246" s="429"/>
      <c r="R246" s="429"/>
      <c r="S246" s="429"/>
      <c r="T246" s="429"/>
      <c r="U246" s="429"/>
      <c r="V246" s="429"/>
      <c r="W246" s="429"/>
      <c r="X246" s="429"/>
      <c r="Y246" s="429"/>
      <c r="Z246" s="429"/>
      <c r="AA246" s="429"/>
      <c r="AB246" s="429"/>
      <c r="AC246" s="429"/>
      <c r="AD246" s="429"/>
      <c r="AE246" s="429"/>
      <c r="AF246" s="429"/>
      <c r="AG246" s="429"/>
      <c r="AH246" s="429"/>
      <c r="AI246" s="429"/>
      <c r="AJ246" s="429"/>
      <c r="AK246" s="429"/>
      <c r="AL246" s="429"/>
      <c r="AM246" s="429"/>
      <c r="AN246" s="429"/>
      <c r="AO246" s="429"/>
      <c r="AP246" s="429"/>
      <c r="AQ246" s="429"/>
      <c r="AR246" s="429"/>
      <c r="AS246" s="429"/>
      <c r="AT246" s="429"/>
      <c r="AU246" s="429"/>
      <c r="AV246" s="429"/>
      <c r="AW246" s="429"/>
      <c r="AX246" s="429"/>
      <c r="AY246" s="429"/>
      <c r="AZ246" s="429"/>
      <c r="BA246" s="429"/>
      <c r="BB246" s="429"/>
      <c r="BC246" s="429"/>
      <c r="BD246" s="429"/>
      <c r="BE246" s="429"/>
      <c r="BF246" s="429"/>
      <c r="BG246" s="429"/>
      <c r="BH246" s="429"/>
      <c r="BI246" s="429"/>
      <c r="BJ246" s="429"/>
      <c r="BK246" s="429"/>
      <c r="BL246" s="429"/>
      <c r="BM246" s="429"/>
      <c r="BN246" s="429"/>
      <c r="BO246" s="429"/>
      <c r="BP246" s="429"/>
      <c r="BQ246" s="429"/>
      <c r="BR246" s="429"/>
    </row>
    <row r="247" spans="2:70" ht="12.75" customHeight="1" x14ac:dyDescent="0.2">
      <c r="B247" s="429"/>
      <c r="C247" s="429"/>
      <c r="D247" s="429"/>
      <c r="E247" s="429"/>
      <c r="F247" s="429"/>
      <c r="G247" s="429"/>
      <c r="H247" s="429"/>
      <c r="I247" s="429"/>
      <c r="J247" s="429"/>
      <c r="K247" s="473"/>
      <c r="L247" s="429"/>
      <c r="M247" s="429"/>
      <c r="N247" s="429"/>
      <c r="O247" s="429"/>
      <c r="P247" s="429"/>
      <c r="Q247" s="429"/>
      <c r="R247" s="429"/>
      <c r="S247" s="429"/>
      <c r="T247" s="429"/>
      <c r="U247" s="429"/>
      <c r="V247" s="429"/>
      <c r="W247" s="429"/>
      <c r="X247" s="429"/>
      <c r="Y247" s="429"/>
      <c r="Z247" s="429"/>
      <c r="AA247" s="429"/>
      <c r="AB247" s="429"/>
      <c r="AC247" s="429"/>
      <c r="AD247" s="429"/>
      <c r="AE247" s="429"/>
      <c r="AF247" s="429"/>
      <c r="AG247" s="429"/>
      <c r="AH247" s="429"/>
      <c r="AI247" s="429"/>
      <c r="AJ247" s="429"/>
      <c r="AK247" s="429"/>
      <c r="AL247" s="429"/>
      <c r="AM247" s="429"/>
      <c r="AN247" s="429"/>
      <c r="AO247" s="429"/>
      <c r="AP247" s="429"/>
      <c r="AQ247" s="429"/>
      <c r="AR247" s="429"/>
      <c r="AS247" s="429"/>
      <c r="AT247" s="429"/>
      <c r="AU247" s="429"/>
      <c r="AV247" s="429"/>
      <c r="AW247" s="429"/>
      <c r="AX247" s="429"/>
      <c r="AY247" s="429"/>
      <c r="AZ247" s="429"/>
      <c r="BA247" s="429"/>
      <c r="BB247" s="429"/>
      <c r="BC247" s="429"/>
      <c r="BD247" s="429"/>
      <c r="BE247" s="429"/>
      <c r="BF247" s="429"/>
      <c r="BG247" s="429"/>
      <c r="BH247" s="429"/>
      <c r="BI247" s="429"/>
      <c r="BJ247" s="429"/>
      <c r="BK247" s="429"/>
      <c r="BL247" s="429"/>
      <c r="BM247" s="429"/>
      <c r="BN247" s="429"/>
      <c r="BO247" s="429"/>
      <c r="BP247" s="429"/>
      <c r="BQ247" s="429"/>
      <c r="BR247" s="429"/>
    </row>
    <row r="248" spans="2:70" ht="12.75" customHeight="1" x14ac:dyDescent="0.2">
      <c r="B248" s="429"/>
      <c r="C248" s="429"/>
      <c r="D248" s="429"/>
      <c r="E248" s="429"/>
      <c r="F248" s="429"/>
      <c r="G248" s="429"/>
      <c r="H248" s="429"/>
      <c r="I248" s="429"/>
      <c r="J248" s="429"/>
      <c r="K248" s="473"/>
      <c r="L248" s="429"/>
      <c r="M248" s="429"/>
      <c r="N248" s="429"/>
      <c r="O248" s="429"/>
      <c r="P248" s="429"/>
      <c r="Q248" s="429"/>
      <c r="R248" s="429"/>
      <c r="S248" s="429"/>
      <c r="T248" s="429"/>
      <c r="U248" s="429"/>
      <c r="V248" s="429"/>
      <c r="W248" s="429"/>
      <c r="X248" s="429"/>
      <c r="Y248" s="429"/>
      <c r="Z248" s="429"/>
      <c r="AA248" s="429"/>
      <c r="AB248" s="429"/>
      <c r="AC248" s="429"/>
      <c r="AD248" s="429"/>
      <c r="AE248" s="429"/>
      <c r="AF248" s="429"/>
      <c r="AG248" s="429"/>
      <c r="AH248" s="429"/>
      <c r="AI248" s="429"/>
      <c r="AJ248" s="429"/>
      <c r="AK248" s="429"/>
      <c r="AL248" s="429"/>
      <c r="AM248" s="429"/>
      <c r="AN248" s="429"/>
      <c r="AO248" s="429"/>
      <c r="AP248" s="429"/>
      <c r="AQ248" s="429"/>
      <c r="AR248" s="429"/>
      <c r="AS248" s="429"/>
      <c r="AT248" s="429"/>
      <c r="AU248" s="429"/>
      <c r="AV248" s="429"/>
      <c r="AW248" s="429"/>
      <c r="AX248" s="429"/>
      <c r="AY248" s="429"/>
      <c r="AZ248" s="429"/>
      <c r="BA248" s="429"/>
      <c r="BB248" s="429"/>
      <c r="BC248" s="429"/>
      <c r="BD248" s="429"/>
      <c r="BE248" s="429"/>
      <c r="BF248" s="429"/>
      <c r="BG248" s="429"/>
      <c r="BH248" s="429"/>
      <c r="BI248" s="429"/>
      <c r="BJ248" s="429"/>
      <c r="BK248" s="429"/>
      <c r="BL248" s="429"/>
      <c r="BM248" s="429"/>
      <c r="BN248" s="429"/>
      <c r="BO248" s="429"/>
      <c r="BP248" s="429"/>
      <c r="BQ248" s="429"/>
      <c r="BR248" s="429"/>
    </row>
    <row r="249" spans="2:70" ht="12.75" customHeight="1" x14ac:dyDescent="0.2">
      <c r="B249" s="429"/>
      <c r="C249" s="429"/>
      <c r="D249" s="429"/>
      <c r="E249" s="429"/>
      <c r="F249" s="429"/>
      <c r="G249" s="429"/>
      <c r="H249" s="429"/>
      <c r="I249" s="429"/>
      <c r="J249" s="429"/>
      <c r="K249" s="473"/>
      <c r="L249" s="429"/>
      <c r="M249" s="429"/>
      <c r="N249" s="429"/>
      <c r="O249" s="429"/>
      <c r="P249" s="429"/>
      <c r="Q249" s="429"/>
      <c r="R249" s="429"/>
      <c r="S249" s="429"/>
      <c r="T249" s="429"/>
      <c r="U249" s="429"/>
      <c r="V249" s="429"/>
      <c r="W249" s="429"/>
      <c r="X249" s="429"/>
      <c r="Y249" s="429"/>
      <c r="Z249" s="429"/>
      <c r="AA249" s="429"/>
      <c r="AB249" s="429"/>
      <c r="AC249" s="429"/>
      <c r="AD249" s="429"/>
      <c r="AE249" s="429"/>
      <c r="AF249" s="429"/>
      <c r="AG249" s="429"/>
      <c r="AH249" s="429"/>
      <c r="AI249" s="429"/>
      <c r="AJ249" s="429"/>
      <c r="AK249" s="429"/>
      <c r="AL249" s="429"/>
      <c r="AM249" s="429"/>
      <c r="AN249" s="429"/>
      <c r="AO249" s="429"/>
      <c r="AP249" s="429"/>
      <c r="AQ249" s="429"/>
      <c r="AR249" s="429"/>
      <c r="AS249" s="429"/>
      <c r="AT249" s="429"/>
      <c r="AU249" s="429"/>
      <c r="AV249" s="429"/>
      <c r="AW249" s="429"/>
      <c r="AX249" s="429"/>
      <c r="AY249" s="429"/>
      <c r="AZ249" s="429"/>
      <c r="BA249" s="429"/>
      <c r="BB249" s="429"/>
      <c r="BC249" s="429"/>
      <c r="BD249" s="429"/>
      <c r="BE249" s="429"/>
      <c r="BF249" s="429"/>
      <c r="BG249" s="429"/>
      <c r="BH249" s="429"/>
      <c r="BI249" s="429"/>
      <c r="BJ249" s="429"/>
      <c r="BK249" s="429"/>
      <c r="BL249" s="429"/>
      <c r="BM249" s="429"/>
      <c r="BN249" s="429"/>
      <c r="BO249" s="429"/>
      <c r="BP249" s="429"/>
      <c r="BQ249" s="429"/>
      <c r="BR249" s="429"/>
    </row>
    <row r="250" spans="2:70" ht="12.75" customHeight="1" x14ac:dyDescent="0.2">
      <c r="B250" s="429"/>
      <c r="C250" s="429"/>
      <c r="D250" s="429"/>
      <c r="E250" s="429"/>
      <c r="F250" s="429"/>
      <c r="G250" s="429"/>
      <c r="H250" s="429"/>
      <c r="I250" s="429"/>
      <c r="J250" s="429"/>
      <c r="K250" s="473"/>
      <c r="L250" s="429"/>
      <c r="M250" s="429"/>
      <c r="N250" s="429"/>
      <c r="O250" s="429"/>
      <c r="P250" s="429"/>
      <c r="Q250" s="429"/>
      <c r="R250" s="429"/>
      <c r="S250" s="429"/>
      <c r="T250" s="429"/>
      <c r="U250" s="429"/>
      <c r="V250" s="429"/>
      <c r="W250" s="429"/>
      <c r="X250" s="429"/>
      <c r="Y250" s="429"/>
      <c r="Z250" s="429"/>
      <c r="AA250" s="429"/>
      <c r="AB250" s="429"/>
      <c r="AC250" s="429"/>
      <c r="AD250" s="429"/>
      <c r="AE250" s="429"/>
      <c r="AF250" s="429"/>
      <c r="AG250" s="429"/>
      <c r="AH250" s="429"/>
      <c r="AI250" s="429"/>
      <c r="AJ250" s="429"/>
      <c r="AK250" s="429"/>
      <c r="AL250" s="429"/>
      <c r="AM250" s="429"/>
      <c r="AN250" s="429"/>
      <c r="AO250" s="429"/>
      <c r="AP250" s="429"/>
      <c r="AQ250" s="429"/>
      <c r="AR250" s="429"/>
      <c r="AS250" s="429"/>
      <c r="AT250" s="429"/>
      <c r="AU250" s="429"/>
      <c r="AV250" s="429"/>
      <c r="AW250" s="429"/>
      <c r="AX250" s="429"/>
      <c r="AY250" s="429"/>
      <c r="AZ250" s="429"/>
      <c r="BA250" s="429"/>
      <c r="BB250" s="429"/>
      <c r="BC250" s="429"/>
      <c r="BD250" s="429"/>
      <c r="BE250" s="429"/>
      <c r="BF250" s="429"/>
      <c r="BG250" s="429"/>
      <c r="BH250" s="429"/>
      <c r="BI250" s="429"/>
      <c r="BJ250" s="429"/>
      <c r="BK250" s="429"/>
      <c r="BL250" s="429"/>
      <c r="BM250" s="429"/>
      <c r="BN250" s="429"/>
      <c r="BO250" s="429"/>
      <c r="BP250" s="429"/>
      <c r="BQ250" s="429"/>
      <c r="BR250" s="429"/>
    </row>
    <row r="251" spans="2:70" ht="12.75" customHeight="1" x14ac:dyDescent="0.2">
      <c r="B251" s="429"/>
      <c r="C251" s="429"/>
      <c r="D251" s="429"/>
      <c r="E251" s="429"/>
      <c r="F251" s="429"/>
      <c r="G251" s="429"/>
      <c r="H251" s="429"/>
      <c r="I251" s="429"/>
      <c r="J251" s="429"/>
      <c r="K251" s="473"/>
      <c r="L251" s="429"/>
      <c r="M251" s="429"/>
      <c r="N251" s="429"/>
      <c r="O251" s="429"/>
      <c r="P251" s="429"/>
      <c r="Q251" s="429"/>
      <c r="R251" s="429"/>
      <c r="S251" s="429"/>
      <c r="T251" s="429"/>
      <c r="U251" s="429"/>
      <c r="V251" s="429"/>
      <c r="W251" s="429"/>
      <c r="X251" s="429"/>
      <c r="Y251" s="429"/>
      <c r="Z251" s="429"/>
      <c r="AA251" s="429"/>
      <c r="AB251" s="429"/>
      <c r="AC251" s="429"/>
      <c r="AD251" s="429"/>
      <c r="AE251" s="429"/>
      <c r="AF251" s="429"/>
      <c r="AG251" s="429"/>
      <c r="AH251" s="429"/>
      <c r="AI251" s="429"/>
      <c r="AJ251" s="429"/>
      <c r="AK251" s="429"/>
      <c r="AL251" s="429"/>
      <c r="AM251" s="429"/>
      <c r="AN251" s="429"/>
      <c r="AO251" s="429"/>
      <c r="AP251" s="429"/>
      <c r="AQ251" s="429"/>
      <c r="AR251" s="429"/>
      <c r="AS251" s="429"/>
      <c r="AT251" s="429"/>
      <c r="AU251" s="429"/>
      <c r="AV251" s="429"/>
      <c r="AW251" s="429"/>
      <c r="AX251" s="429"/>
      <c r="AY251" s="429"/>
      <c r="AZ251" s="429"/>
      <c r="BA251" s="429"/>
      <c r="BB251" s="429"/>
      <c r="BC251" s="429"/>
      <c r="BD251" s="429"/>
      <c r="BE251" s="429"/>
      <c r="BF251" s="429"/>
      <c r="BG251" s="429"/>
      <c r="BH251" s="429"/>
      <c r="BI251" s="429"/>
      <c r="BJ251" s="429"/>
      <c r="BK251" s="429"/>
      <c r="BL251" s="429"/>
      <c r="BM251" s="429"/>
      <c r="BN251" s="429"/>
      <c r="BO251" s="429"/>
      <c r="BP251" s="429"/>
      <c r="BQ251" s="429"/>
      <c r="BR251" s="429"/>
    </row>
    <row r="252" spans="2:70" ht="12.75" customHeight="1" x14ac:dyDescent="0.2">
      <c r="B252" s="429"/>
      <c r="C252" s="429"/>
      <c r="D252" s="429"/>
      <c r="E252" s="429"/>
      <c r="F252" s="429"/>
      <c r="G252" s="429"/>
      <c r="H252" s="429"/>
      <c r="I252" s="429"/>
      <c r="J252" s="429"/>
      <c r="K252" s="473"/>
      <c r="L252" s="429"/>
      <c r="M252" s="429"/>
      <c r="N252" s="429"/>
      <c r="O252" s="429"/>
      <c r="P252" s="429"/>
      <c r="Q252" s="429"/>
      <c r="R252" s="429"/>
      <c r="S252" s="429"/>
      <c r="T252" s="429"/>
      <c r="U252" s="429"/>
      <c r="V252" s="429"/>
      <c r="W252" s="429"/>
      <c r="X252" s="429"/>
      <c r="Y252" s="429"/>
      <c r="Z252" s="429"/>
      <c r="AA252" s="429"/>
      <c r="AB252" s="429"/>
      <c r="AC252" s="429"/>
      <c r="AD252" s="429"/>
      <c r="AE252" s="429"/>
      <c r="AF252" s="429"/>
      <c r="AG252" s="429"/>
      <c r="AH252" s="429"/>
      <c r="AI252" s="429"/>
      <c r="AJ252" s="429"/>
      <c r="AK252" s="429"/>
      <c r="AL252" s="429"/>
      <c r="AM252" s="429"/>
      <c r="AN252" s="429"/>
      <c r="AO252" s="429"/>
      <c r="AP252" s="429"/>
      <c r="AQ252" s="429"/>
      <c r="AR252" s="429"/>
      <c r="AS252" s="429"/>
      <c r="AT252" s="429"/>
      <c r="AU252" s="429"/>
      <c r="AV252" s="429"/>
      <c r="AW252" s="429"/>
      <c r="AX252" s="429"/>
      <c r="AY252" s="429"/>
      <c r="AZ252" s="429"/>
      <c r="BA252" s="429"/>
      <c r="BB252" s="429"/>
      <c r="BC252" s="429"/>
      <c r="BD252" s="429"/>
      <c r="BE252" s="429"/>
      <c r="BF252" s="429"/>
      <c r="BG252" s="429"/>
      <c r="BH252" s="429"/>
      <c r="BI252" s="429"/>
      <c r="BJ252" s="429"/>
      <c r="BK252" s="429"/>
      <c r="BL252" s="429"/>
      <c r="BM252" s="429"/>
      <c r="BN252" s="429"/>
      <c r="BO252" s="429"/>
      <c r="BP252" s="429"/>
      <c r="BQ252" s="429"/>
      <c r="BR252" s="429"/>
    </row>
    <row r="253" spans="2:70" ht="12.75" customHeight="1" x14ac:dyDescent="0.2">
      <c r="B253" s="429"/>
      <c r="C253" s="429"/>
      <c r="D253" s="429"/>
      <c r="E253" s="429"/>
      <c r="F253" s="429"/>
      <c r="G253" s="429"/>
      <c r="H253" s="429"/>
      <c r="I253" s="429"/>
      <c r="J253" s="429"/>
      <c r="K253" s="473"/>
      <c r="L253" s="429"/>
      <c r="M253" s="429"/>
      <c r="N253" s="429"/>
      <c r="O253" s="429"/>
      <c r="P253" s="429"/>
      <c r="Q253" s="429"/>
      <c r="R253" s="429"/>
      <c r="S253" s="429"/>
      <c r="T253" s="429"/>
      <c r="U253" s="429"/>
      <c r="V253" s="429"/>
      <c r="W253" s="429"/>
      <c r="X253" s="429"/>
      <c r="Y253" s="429"/>
      <c r="Z253" s="429"/>
      <c r="AA253" s="429"/>
      <c r="AB253" s="429"/>
      <c r="AC253" s="429"/>
      <c r="AD253" s="429"/>
      <c r="AE253" s="429"/>
      <c r="AF253" s="429"/>
      <c r="AG253" s="429"/>
      <c r="AH253" s="429"/>
      <c r="AI253" s="429"/>
      <c r="AJ253" s="429"/>
      <c r="AK253" s="429"/>
      <c r="AL253" s="429"/>
      <c r="AM253" s="429"/>
      <c r="AN253" s="429"/>
      <c r="AO253" s="429"/>
      <c r="AP253" s="429"/>
      <c r="AQ253" s="429"/>
      <c r="AR253" s="429"/>
      <c r="AS253" s="429"/>
      <c r="AT253" s="429"/>
      <c r="AU253" s="429"/>
      <c r="AV253" s="429"/>
      <c r="AW253" s="429"/>
      <c r="AX253" s="429"/>
      <c r="AY253" s="429"/>
      <c r="AZ253" s="429"/>
      <c r="BA253" s="429"/>
      <c r="BB253" s="429"/>
      <c r="BC253" s="429"/>
      <c r="BD253" s="429"/>
      <c r="BE253" s="429"/>
      <c r="BF253" s="429"/>
      <c r="BG253" s="429"/>
      <c r="BH253" s="429"/>
      <c r="BI253" s="429"/>
      <c r="BJ253" s="429"/>
      <c r="BK253" s="429"/>
      <c r="BL253" s="429"/>
      <c r="BM253" s="429"/>
      <c r="BN253" s="429"/>
      <c r="BO253" s="429"/>
      <c r="BP253" s="429"/>
      <c r="BQ253" s="429"/>
      <c r="BR253" s="429"/>
    </row>
    <row r="254" spans="2:70" ht="12.75" customHeight="1" x14ac:dyDescent="0.2">
      <c r="B254" s="429"/>
      <c r="C254" s="429"/>
      <c r="D254" s="429"/>
      <c r="E254" s="429"/>
      <c r="F254" s="429"/>
      <c r="G254" s="429"/>
      <c r="H254" s="429"/>
      <c r="I254" s="429"/>
      <c r="J254" s="429"/>
      <c r="K254" s="473"/>
      <c r="L254" s="429"/>
      <c r="M254" s="429"/>
      <c r="N254" s="429"/>
      <c r="O254" s="429"/>
      <c r="P254" s="429"/>
      <c r="Q254" s="429"/>
      <c r="R254" s="429"/>
      <c r="S254" s="429"/>
      <c r="T254" s="429"/>
      <c r="U254" s="429"/>
      <c r="V254" s="429"/>
      <c r="W254" s="429"/>
      <c r="X254" s="429"/>
      <c r="Y254" s="429"/>
      <c r="Z254" s="429"/>
      <c r="AA254" s="429"/>
      <c r="AB254" s="429"/>
      <c r="AC254" s="429"/>
      <c r="AD254" s="429"/>
      <c r="AE254" s="429"/>
      <c r="AF254" s="429"/>
      <c r="AG254" s="429"/>
      <c r="AH254" s="429"/>
      <c r="AI254" s="429"/>
      <c r="AJ254" s="429"/>
      <c r="AK254" s="429"/>
      <c r="AL254" s="429"/>
      <c r="AM254" s="429"/>
      <c r="AN254" s="429"/>
      <c r="AO254" s="429"/>
      <c r="AP254" s="429"/>
      <c r="AQ254" s="429"/>
      <c r="AR254" s="429"/>
      <c r="AS254" s="429"/>
      <c r="AT254" s="429"/>
      <c r="AU254" s="429"/>
      <c r="AV254" s="429"/>
      <c r="AW254" s="429"/>
      <c r="AX254" s="429"/>
      <c r="AY254" s="429"/>
      <c r="AZ254" s="429"/>
      <c r="BA254" s="429"/>
      <c r="BB254" s="429"/>
      <c r="BC254" s="429"/>
      <c r="BD254" s="429"/>
      <c r="BE254" s="429"/>
      <c r="BF254" s="429"/>
      <c r="BG254" s="429"/>
      <c r="BH254" s="429"/>
      <c r="BI254" s="429"/>
      <c r="BJ254" s="429"/>
      <c r="BK254" s="429"/>
      <c r="BL254" s="429"/>
      <c r="BM254" s="429"/>
      <c r="BN254" s="429"/>
      <c r="BO254" s="429"/>
      <c r="BP254" s="429"/>
      <c r="BQ254" s="429"/>
      <c r="BR254" s="429"/>
    </row>
    <row r="255" spans="2:70" ht="12.75" customHeight="1" x14ac:dyDescent="0.2">
      <c r="B255" s="429"/>
      <c r="C255" s="429"/>
      <c r="D255" s="429"/>
      <c r="E255" s="429"/>
      <c r="F255" s="429"/>
      <c r="G255" s="429"/>
      <c r="H255" s="429"/>
      <c r="I255" s="429"/>
      <c r="J255" s="429"/>
      <c r="K255" s="473"/>
      <c r="L255" s="429"/>
      <c r="M255" s="429"/>
      <c r="N255" s="429"/>
      <c r="O255" s="429"/>
      <c r="P255" s="429"/>
      <c r="Q255" s="429"/>
      <c r="R255" s="429"/>
      <c r="S255" s="429"/>
      <c r="T255" s="429"/>
      <c r="U255" s="429"/>
      <c r="V255" s="429"/>
      <c r="W255" s="429"/>
      <c r="X255" s="429"/>
      <c r="Y255" s="429"/>
      <c r="Z255" s="429"/>
      <c r="AA255" s="429"/>
      <c r="AB255" s="429"/>
      <c r="AC255" s="429"/>
      <c r="AD255" s="429"/>
      <c r="AE255" s="429"/>
      <c r="AF255" s="429"/>
      <c r="AG255" s="429"/>
      <c r="AH255" s="429"/>
      <c r="AI255" s="429"/>
      <c r="AJ255" s="429"/>
      <c r="AK255" s="429"/>
      <c r="AL255" s="429"/>
      <c r="AM255" s="429"/>
      <c r="AN255" s="429"/>
      <c r="AO255" s="429"/>
      <c r="AP255" s="429"/>
      <c r="AQ255" s="429"/>
      <c r="AR255" s="429"/>
      <c r="AS255" s="429"/>
      <c r="AT255" s="429"/>
      <c r="AU255" s="429"/>
      <c r="AV255" s="429"/>
      <c r="AW255" s="429"/>
      <c r="AX255" s="429"/>
      <c r="AY255" s="429"/>
      <c r="AZ255" s="429"/>
      <c r="BA255" s="429"/>
      <c r="BB255" s="429"/>
      <c r="BC255" s="429"/>
      <c r="BD255" s="429"/>
      <c r="BE255" s="429"/>
      <c r="BF255" s="429"/>
      <c r="BG255" s="429"/>
      <c r="BH255" s="429"/>
      <c r="BI255" s="429"/>
      <c r="BJ255" s="429"/>
      <c r="BK255" s="429"/>
      <c r="BL255" s="429"/>
      <c r="BM255" s="429"/>
      <c r="BN255" s="429"/>
      <c r="BO255" s="429"/>
      <c r="BP255" s="429"/>
      <c r="BQ255" s="429"/>
      <c r="BR255" s="429"/>
    </row>
    <row r="256" spans="2:70" ht="12.75" customHeight="1" x14ac:dyDescent="0.2">
      <c r="B256" s="429"/>
      <c r="C256" s="429"/>
      <c r="D256" s="429"/>
      <c r="E256" s="429"/>
      <c r="F256" s="429"/>
      <c r="G256" s="429"/>
      <c r="H256" s="429"/>
      <c r="I256" s="429"/>
      <c r="J256" s="429"/>
      <c r="K256" s="473"/>
      <c r="L256" s="429"/>
      <c r="M256" s="429"/>
      <c r="N256" s="429"/>
      <c r="O256" s="429"/>
      <c r="P256" s="429"/>
      <c r="Q256" s="429"/>
      <c r="R256" s="429"/>
      <c r="S256" s="429"/>
      <c r="T256" s="429"/>
      <c r="U256" s="429"/>
      <c r="V256" s="429"/>
      <c r="W256" s="429"/>
      <c r="X256" s="429"/>
      <c r="Y256" s="429"/>
      <c r="Z256" s="429"/>
      <c r="AA256" s="429"/>
      <c r="AB256" s="429"/>
      <c r="AC256" s="429"/>
      <c r="AD256" s="429"/>
      <c r="AE256" s="429"/>
      <c r="AF256" s="429"/>
      <c r="AG256" s="429"/>
      <c r="AH256" s="429"/>
      <c r="AI256" s="429"/>
      <c r="AJ256" s="429"/>
      <c r="AK256" s="429"/>
      <c r="AL256" s="429"/>
      <c r="AM256" s="429"/>
      <c r="AN256" s="429"/>
      <c r="AO256" s="429"/>
      <c r="AP256" s="429"/>
      <c r="AQ256" s="429"/>
      <c r="AR256" s="429"/>
      <c r="AS256" s="429"/>
      <c r="AT256" s="429"/>
      <c r="AU256" s="429"/>
      <c r="AV256" s="429"/>
      <c r="AW256" s="429"/>
      <c r="AX256" s="429"/>
      <c r="AY256" s="429"/>
      <c r="AZ256" s="429"/>
      <c r="BA256" s="429"/>
      <c r="BB256" s="429"/>
      <c r="BC256" s="429"/>
      <c r="BD256" s="429"/>
      <c r="BE256" s="429"/>
      <c r="BF256" s="429"/>
      <c r="BG256" s="429"/>
      <c r="BH256" s="429"/>
      <c r="BI256" s="429"/>
      <c r="BJ256" s="429"/>
      <c r="BK256" s="429"/>
      <c r="BL256" s="429"/>
      <c r="BM256" s="429"/>
      <c r="BN256" s="429"/>
      <c r="BO256" s="429"/>
      <c r="BP256" s="429"/>
      <c r="BQ256" s="429"/>
      <c r="BR256" s="429"/>
    </row>
    <row r="257" spans="2:70" ht="12.75" customHeight="1" x14ac:dyDescent="0.2">
      <c r="B257" s="429"/>
      <c r="C257" s="429"/>
      <c r="D257" s="429"/>
      <c r="E257" s="429"/>
      <c r="F257" s="429"/>
      <c r="G257" s="429"/>
      <c r="H257" s="429"/>
      <c r="I257" s="429"/>
      <c r="J257" s="429"/>
      <c r="K257" s="473"/>
      <c r="L257" s="429"/>
      <c r="M257" s="429"/>
      <c r="N257" s="429"/>
      <c r="O257" s="429"/>
      <c r="P257" s="429"/>
      <c r="Q257" s="429"/>
      <c r="R257" s="429"/>
      <c r="S257" s="429"/>
      <c r="T257" s="429"/>
      <c r="U257" s="429"/>
      <c r="V257" s="429"/>
      <c r="W257" s="429"/>
      <c r="X257" s="429"/>
      <c r="Y257" s="429"/>
      <c r="Z257" s="429"/>
      <c r="AA257" s="429"/>
      <c r="AB257" s="429"/>
      <c r="AC257" s="429"/>
      <c r="AD257" s="429"/>
      <c r="AE257" s="429"/>
      <c r="AF257" s="429"/>
      <c r="AG257" s="429"/>
      <c r="AH257" s="429"/>
      <c r="AI257" s="429"/>
      <c r="AJ257" s="429"/>
      <c r="AK257" s="429"/>
      <c r="AL257" s="429"/>
      <c r="AM257" s="429"/>
      <c r="AN257" s="429"/>
      <c r="AO257" s="429"/>
      <c r="AP257" s="429"/>
      <c r="AQ257" s="429"/>
      <c r="AR257" s="429"/>
      <c r="AS257" s="429"/>
      <c r="AT257" s="429"/>
      <c r="AU257" s="429"/>
      <c r="AV257" s="429"/>
      <c r="AW257" s="429"/>
      <c r="AX257" s="429"/>
      <c r="AY257" s="429"/>
      <c r="AZ257" s="429"/>
      <c r="BA257" s="429"/>
      <c r="BB257" s="429"/>
      <c r="BC257" s="429"/>
      <c r="BD257" s="429"/>
      <c r="BE257" s="429"/>
      <c r="BF257" s="429"/>
      <c r="BG257" s="429"/>
      <c r="BH257" s="429"/>
      <c r="BI257" s="429"/>
      <c r="BJ257" s="429"/>
      <c r="BK257" s="429"/>
      <c r="BL257" s="429"/>
      <c r="BM257" s="429"/>
      <c r="BN257" s="429"/>
      <c r="BO257" s="429"/>
      <c r="BP257" s="429"/>
      <c r="BQ257" s="429"/>
      <c r="BR257" s="429"/>
    </row>
    <row r="258" spans="2:70" ht="12.75" customHeight="1" x14ac:dyDescent="0.2">
      <c r="B258" s="429"/>
      <c r="C258" s="429"/>
      <c r="D258" s="429"/>
      <c r="E258" s="429"/>
      <c r="F258" s="429"/>
      <c r="G258" s="429"/>
      <c r="H258" s="429"/>
      <c r="I258" s="429"/>
      <c r="J258" s="429"/>
      <c r="K258" s="473"/>
      <c r="L258" s="429"/>
      <c r="M258" s="429"/>
      <c r="N258" s="429"/>
      <c r="O258" s="429"/>
      <c r="P258" s="429"/>
      <c r="Q258" s="429"/>
      <c r="R258" s="429"/>
      <c r="S258" s="429"/>
      <c r="T258" s="429"/>
      <c r="U258" s="429"/>
      <c r="V258" s="429"/>
      <c r="W258" s="429"/>
      <c r="X258" s="429"/>
      <c r="Y258" s="429"/>
      <c r="Z258" s="429"/>
      <c r="AA258" s="429"/>
      <c r="AB258" s="429"/>
      <c r="AC258" s="429"/>
      <c r="AD258" s="429"/>
      <c r="AE258" s="429"/>
      <c r="AF258" s="429"/>
      <c r="AG258" s="429"/>
      <c r="AH258" s="429"/>
      <c r="AI258" s="429"/>
      <c r="AJ258" s="429"/>
      <c r="AK258" s="429"/>
      <c r="AL258" s="429"/>
      <c r="AM258" s="429"/>
      <c r="AN258" s="429"/>
      <c r="AO258" s="429"/>
      <c r="AP258" s="429"/>
      <c r="AQ258" s="429"/>
      <c r="AR258" s="429"/>
      <c r="AS258" s="429"/>
      <c r="AT258" s="429"/>
      <c r="AU258" s="429"/>
      <c r="AV258" s="429"/>
      <c r="AW258" s="429"/>
      <c r="AX258" s="429"/>
      <c r="AY258" s="429"/>
      <c r="AZ258" s="429"/>
      <c r="BA258" s="429"/>
      <c r="BB258" s="429"/>
      <c r="BC258" s="429"/>
      <c r="BD258" s="429"/>
      <c r="BE258" s="429"/>
      <c r="BF258" s="429"/>
      <c r="BG258" s="429"/>
      <c r="BH258" s="429"/>
      <c r="BI258" s="429"/>
      <c r="BJ258" s="429"/>
      <c r="BK258" s="429"/>
      <c r="BL258" s="429"/>
      <c r="BM258" s="429"/>
      <c r="BN258" s="429"/>
      <c r="BO258" s="429"/>
      <c r="BP258" s="429"/>
      <c r="BQ258" s="429"/>
      <c r="BR258" s="429"/>
    </row>
    <row r="259" spans="2:70" ht="12.75" customHeight="1" x14ac:dyDescent="0.2">
      <c r="B259" s="429"/>
      <c r="C259" s="429"/>
      <c r="D259" s="429"/>
      <c r="E259" s="429"/>
      <c r="F259" s="429"/>
      <c r="G259" s="429"/>
      <c r="H259" s="429"/>
      <c r="I259" s="429"/>
      <c r="J259" s="429"/>
      <c r="K259" s="473"/>
      <c r="L259" s="429"/>
      <c r="M259" s="429"/>
      <c r="N259" s="429"/>
      <c r="O259" s="429"/>
      <c r="P259" s="429"/>
      <c r="Q259" s="429"/>
      <c r="R259" s="429"/>
      <c r="S259" s="429"/>
      <c r="T259" s="429"/>
      <c r="U259" s="429"/>
      <c r="V259" s="429"/>
      <c r="W259" s="429"/>
      <c r="X259" s="429"/>
      <c r="Y259" s="429"/>
      <c r="Z259" s="429"/>
      <c r="AA259" s="429"/>
      <c r="AB259" s="429"/>
      <c r="AC259" s="429"/>
      <c r="AD259" s="429"/>
      <c r="AE259" s="429"/>
      <c r="AF259" s="429"/>
      <c r="AG259" s="429"/>
      <c r="AH259" s="429"/>
      <c r="AI259" s="429"/>
      <c r="AJ259" s="429"/>
      <c r="AK259" s="429"/>
      <c r="AL259" s="429"/>
      <c r="AM259" s="429"/>
      <c r="AN259" s="429"/>
      <c r="AO259" s="429"/>
      <c r="AP259" s="429"/>
      <c r="AQ259" s="429"/>
      <c r="AR259" s="429"/>
      <c r="AS259" s="429"/>
      <c r="AT259" s="429"/>
      <c r="AU259" s="429"/>
      <c r="AV259" s="429"/>
      <c r="AW259" s="429"/>
      <c r="AX259" s="429"/>
      <c r="AY259" s="429"/>
      <c r="AZ259" s="429"/>
      <c r="BA259" s="429"/>
      <c r="BB259" s="429"/>
      <c r="BC259" s="429"/>
      <c r="BD259" s="429"/>
      <c r="BE259" s="429"/>
      <c r="BF259" s="429"/>
      <c r="BG259" s="429"/>
      <c r="BH259" s="429"/>
      <c r="BI259" s="429"/>
      <c r="BJ259" s="429"/>
      <c r="BK259" s="429"/>
      <c r="BL259" s="429"/>
      <c r="BM259" s="429"/>
      <c r="BN259" s="429"/>
      <c r="BO259" s="429"/>
      <c r="BP259" s="429"/>
      <c r="BQ259" s="429"/>
      <c r="BR259" s="429"/>
    </row>
    <row r="260" spans="2:70" ht="12.75" customHeight="1" x14ac:dyDescent="0.2">
      <c r="B260" s="429"/>
      <c r="C260" s="429"/>
      <c r="D260" s="429"/>
      <c r="E260" s="429"/>
      <c r="F260" s="429"/>
      <c r="G260" s="429"/>
      <c r="H260" s="429"/>
      <c r="I260" s="429"/>
      <c r="J260" s="429"/>
      <c r="K260" s="473"/>
      <c r="L260" s="429"/>
      <c r="M260" s="429"/>
      <c r="N260" s="429"/>
      <c r="O260" s="429"/>
      <c r="P260" s="429"/>
      <c r="Q260" s="429"/>
      <c r="R260" s="429"/>
      <c r="S260" s="429"/>
      <c r="T260" s="429"/>
      <c r="U260" s="429"/>
      <c r="V260" s="429"/>
      <c r="W260" s="429"/>
      <c r="X260" s="429"/>
      <c r="Y260" s="429"/>
      <c r="Z260" s="429"/>
      <c r="AA260" s="429"/>
      <c r="AB260" s="429"/>
      <c r="AC260" s="429"/>
      <c r="AD260" s="429"/>
      <c r="AE260" s="429"/>
      <c r="AF260" s="429"/>
      <c r="AG260" s="429"/>
      <c r="AH260" s="429"/>
      <c r="AI260" s="429"/>
      <c r="AJ260" s="429"/>
      <c r="AK260" s="429"/>
      <c r="AL260" s="429"/>
      <c r="AM260" s="429"/>
      <c r="AN260" s="429"/>
      <c r="AO260" s="429"/>
      <c r="AP260" s="429"/>
      <c r="AQ260" s="429"/>
      <c r="AR260" s="429"/>
      <c r="AS260" s="429"/>
      <c r="AT260" s="429"/>
      <c r="AU260" s="429"/>
      <c r="AV260" s="429"/>
      <c r="AW260" s="429"/>
      <c r="AX260" s="429"/>
      <c r="AY260" s="429"/>
      <c r="AZ260" s="429"/>
      <c r="BA260" s="429"/>
      <c r="BB260" s="429"/>
      <c r="BC260" s="429"/>
      <c r="BD260" s="429"/>
      <c r="BE260" s="429"/>
      <c r="BF260" s="429"/>
      <c r="BG260" s="429"/>
      <c r="BH260" s="429"/>
      <c r="BI260" s="429"/>
      <c r="BJ260" s="429"/>
      <c r="BK260" s="429"/>
      <c r="BL260" s="429"/>
      <c r="BM260" s="429"/>
      <c r="BN260" s="429"/>
      <c r="BO260" s="429"/>
      <c r="BP260" s="429"/>
      <c r="BQ260" s="429"/>
      <c r="BR260" s="429"/>
    </row>
    <row r="261" spans="2:70" ht="12.75" customHeight="1" x14ac:dyDescent="0.2">
      <c r="B261" s="429"/>
      <c r="C261" s="429"/>
      <c r="D261" s="429"/>
      <c r="E261" s="429"/>
      <c r="F261" s="429"/>
      <c r="G261" s="429"/>
      <c r="H261" s="429"/>
      <c r="I261" s="429"/>
      <c r="J261" s="429"/>
      <c r="K261" s="473"/>
      <c r="L261" s="429"/>
      <c r="M261" s="429"/>
      <c r="N261" s="429"/>
      <c r="O261" s="429"/>
      <c r="P261" s="429"/>
      <c r="Q261" s="429"/>
      <c r="R261" s="429"/>
      <c r="S261" s="429"/>
      <c r="T261" s="429"/>
      <c r="U261" s="429"/>
      <c r="V261" s="429"/>
      <c r="W261" s="429"/>
      <c r="X261" s="429"/>
      <c r="Y261" s="429"/>
      <c r="Z261" s="429"/>
      <c r="AA261" s="429"/>
      <c r="AB261" s="429"/>
      <c r="AC261" s="429"/>
      <c r="AD261" s="429"/>
      <c r="AE261" s="429"/>
      <c r="AF261" s="429"/>
      <c r="AG261" s="429"/>
      <c r="AH261" s="429"/>
      <c r="AI261" s="429"/>
      <c r="AJ261" s="429"/>
      <c r="AK261" s="429"/>
      <c r="AL261" s="429"/>
      <c r="AM261" s="429"/>
      <c r="AN261" s="429"/>
      <c r="AO261" s="429"/>
      <c r="AP261" s="429"/>
      <c r="AQ261" s="429"/>
      <c r="AR261" s="429"/>
      <c r="AS261" s="429"/>
      <c r="AT261" s="429"/>
      <c r="AU261" s="429"/>
      <c r="AV261" s="429"/>
      <c r="AW261" s="429"/>
      <c r="AX261" s="429"/>
      <c r="AY261" s="429"/>
      <c r="AZ261" s="429"/>
      <c r="BA261" s="429"/>
      <c r="BB261" s="429"/>
      <c r="BC261" s="429"/>
      <c r="BD261" s="429"/>
      <c r="BE261" s="429"/>
      <c r="BF261" s="429"/>
      <c r="BG261" s="429"/>
      <c r="BH261" s="429"/>
      <c r="BI261" s="429"/>
      <c r="BJ261" s="429"/>
      <c r="BK261" s="429"/>
      <c r="BL261" s="429"/>
      <c r="BM261" s="429"/>
      <c r="BN261" s="429"/>
      <c r="BO261" s="429"/>
      <c r="BP261" s="429"/>
      <c r="BQ261" s="429"/>
      <c r="BR261" s="429"/>
    </row>
    <row r="262" spans="2:70" ht="12.75" customHeight="1" x14ac:dyDescent="0.2">
      <c r="B262" s="429"/>
      <c r="C262" s="429"/>
      <c r="D262" s="429"/>
      <c r="E262" s="429"/>
      <c r="F262" s="429"/>
      <c r="G262" s="429"/>
      <c r="H262" s="429"/>
      <c r="I262" s="429"/>
      <c r="J262" s="429"/>
      <c r="K262" s="473"/>
      <c r="L262" s="429"/>
      <c r="M262" s="429"/>
      <c r="N262" s="429"/>
      <c r="O262" s="429"/>
      <c r="P262" s="429"/>
      <c r="Q262" s="429"/>
      <c r="R262" s="429"/>
      <c r="S262" s="429"/>
      <c r="T262" s="429"/>
      <c r="U262" s="429"/>
      <c r="V262" s="429"/>
      <c r="W262" s="429"/>
      <c r="X262" s="429"/>
      <c r="Y262" s="429"/>
      <c r="Z262" s="429"/>
      <c r="AA262" s="429"/>
      <c r="AB262" s="429"/>
      <c r="AC262" s="429"/>
      <c r="AD262" s="429"/>
      <c r="AE262" s="429"/>
      <c r="AF262" s="429"/>
      <c r="AG262" s="429"/>
      <c r="AH262" s="429"/>
      <c r="AI262" s="429"/>
      <c r="AJ262" s="429"/>
      <c r="AK262" s="429"/>
      <c r="AL262" s="429"/>
      <c r="AM262" s="429"/>
      <c r="AN262" s="429"/>
      <c r="AO262" s="429"/>
      <c r="AP262" s="429"/>
      <c r="AQ262" s="429"/>
      <c r="AR262" s="429"/>
      <c r="AS262" s="429"/>
      <c r="AT262" s="429"/>
      <c r="AU262" s="429"/>
      <c r="AV262" s="429"/>
      <c r="AW262" s="429"/>
      <c r="AX262" s="429"/>
      <c r="AY262" s="429"/>
      <c r="AZ262" s="429"/>
      <c r="BA262" s="429"/>
      <c r="BB262" s="429"/>
      <c r="BC262" s="429"/>
      <c r="BD262" s="429"/>
      <c r="BE262" s="429"/>
      <c r="BF262" s="429"/>
      <c r="BG262" s="429"/>
      <c r="BH262" s="429"/>
      <c r="BI262" s="429"/>
      <c r="BJ262" s="429"/>
      <c r="BK262" s="429"/>
      <c r="BL262" s="429"/>
      <c r="BM262" s="429"/>
      <c r="BN262" s="429"/>
      <c r="BO262" s="429"/>
      <c r="BP262" s="429"/>
      <c r="BQ262" s="429"/>
      <c r="BR262" s="429"/>
    </row>
    <row r="263" spans="2:70" ht="12.75" customHeight="1" x14ac:dyDescent="0.2">
      <c r="B263" s="429"/>
      <c r="C263" s="429"/>
      <c r="D263" s="429"/>
      <c r="E263" s="429"/>
      <c r="F263" s="429"/>
      <c r="G263" s="429"/>
      <c r="H263" s="429"/>
      <c r="I263" s="429"/>
      <c r="J263" s="429"/>
      <c r="K263" s="473"/>
      <c r="L263" s="429"/>
      <c r="M263" s="429"/>
      <c r="N263" s="429"/>
      <c r="O263" s="429"/>
      <c r="P263" s="429"/>
      <c r="Q263" s="429"/>
      <c r="R263" s="429"/>
      <c r="S263" s="429"/>
      <c r="T263" s="429"/>
      <c r="U263" s="429"/>
      <c r="V263" s="429"/>
      <c r="W263" s="429"/>
      <c r="X263" s="429"/>
      <c r="Y263" s="429"/>
      <c r="Z263" s="429"/>
      <c r="AA263" s="429"/>
      <c r="AB263" s="429"/>
      <c r="AC263" s="429"/>
      <c r="AD263" s="429"/>
      <c r="AE263" s="429"/>
      <c r="AF263" s="429"/>
      <c r="AG263" s="429"/>
      <c r="AH263" s="429"/>
      <c r="AI263" s="429"/>
      <c r="AJ263" s="429"/>
      <c r="AK263" s="429"/>
      <c r="AL263" s="429"/>
      <c r="AM263" s="429"/>
      <c r="AN263" s="429"/>
      <c r="AO263" s="429"/>
      <c r="AP263" s="429"/>
      <c r="AQ263" s="429"/>
      <c r="AR263" s="429"/>
      <c r="AS263" s="429"/>
      <c r="AT263" s="429"/>
      <c r="AU263" s="429"/>
      <c r="AV263" s="429"/>
      <c r="AW263" s="429"/>
      <c r="AX263" s="429"/>
      <c r="AY263" s="429"/>
      <c r="AZ263" s="429"/>
      <c r="BA263" s="429"/>
      <c r="BB263" s="429"/>
      <c r="BC263" s="429"/>
      <c r="BD263" s="429"/>
      <c r="BE263" s="429"/>
      <c r="BF263" s="429"/>
      <c r="BG263" s="429"/>
      <c r="BH263" s="429"/>
      <c r="BI263" s="429"/>
      <c r="BJ263" s="429"/>
      <c r="BK263" s="429"/>
      <c r="BL263" s="429"/>
      <c r="BM263" s="429"/>
      <c r="BN263" s="429"/>
      <c r="BO263" s="429"/>
      <c r="BP263" s="429"/>
      <c r="BQ263" s="429"/>
      <c r="BR263" s="429"/>
    </row>
    <row r="264" spans="2:70" ht="12.75" customHeight="1" x14ac:dyDescent="0.2">
      <c r="B264" s="429"/>
      <c r="C264" s="429"/>
      <c r="D264" s="429"/>
      <c r="E264" s="429"/>
      <c r="F264" s="429"/>
      <c r="G264" s="429"/>
      <c r="H264" s="429"/>
      <c r="I264" s="429"/>
      <c r="J264" s="429"/>
      <c r="K264" s="473"/>
      <c r="L264" s="429"/>
      <c r="M264" s="429"/>
      <c r="N264" s="429"/>
      <c r="O264" s="429"/>
      <c r="P264" s="429"/>
      <c r="Q264" s="429"/>
      <c r="R264" s="429"/>
      <c r="S264" s="429"/>
      <c r="T264" s="429"/>
      <c r="U264" s="429"/>
      <c r="V264" s="429"/>
      <c r="W264" s="429"/>
      <c r="X264" s="429"/>
      <c r="Y264" s="429"/>
      <c r="Z264" s="429"/>
      <c r="AA264" s="429"/>
      <c r="AB264" s="429"/>
      <c r="AC264" s="429"/>
      <c r="AD264" s="429"/>
      <c r="AE264" s="429"/>
      <c r="AF264" s="429"/>
      <c r="AG264" s="429"/>
      <c r="AH264" s="429"/>
      <c r="AI264" s="429"/>
      <c r="AJ264" s="429"/>
      <c r="AK264" s="429"/>
      <c r="AL264" s="429"/>
      <c r="AM264" s="429"/>
      <c r="AN264" s="429"/>
      <c r="AO264" s="429"/>
      <c r="AP264" s="429"/>
      <c r="AQ264" s="429"/>
      <c r="AR264" s="429"/>
      <c r="AS264" s="429"/>
      <c r="AT264" s="429"/>
      <c r="AU264" s="429"/>
      <c r="AV264" s="429"/>
      <c r="AW264" s="429"/>
      <c r="AX264" s="429"/>
      <c r="AY264" s="429"/>
      <c r="AZ264" s="429"/>
      <c r="BA264" s="429"/>
      <c r="BB264" s="429"/>
      <c r="BC264" s="429"/>
      <c r="BD264" s="429"/>
      <c r="BE264" s="429"/>
      <c r="BF264" s="429"/>
      <c r="BG264" s="429"/>
      <c r="BH264" s="429"/>
      <c r="BI264" s="429"/>
      <c r="BJ264" s="429"/>
      <c r="BK264" s="429"/>
      <c r="BL264" s="429"/>
      <c r="BM264" s="429"/>
      <c r="BN264" s="429"/>
      <c r="BO264" s="429"/>
      <c r="BP264" s="429"/>
      <c r="BQ264" s="429"/>
      <c r="BR264" s="429"/>
    </row>
    <row r="265" spans="2:70" ht="12.75" customHeight="1" x14ac:dyDescent="0.2">
      <c r="B265" s="429"/>
      <c r="C265" s="429"/>
      <c r="D265" s="429"/>
      <c r="E265" s="429"/>
      <c r="F265" s="429"/>
      <c r="G265" s="429"/>
      <c r="H265" s="429"/>
      <c r="I265" s="429"/>
      <c r="J265" s="429"/>
      <c r="K265" s="473"/>
      <c r="L265" s="429"/>
      <c r="M265" s="429"/>
      <c r="N265" s="429"/>
      <c r="O265" s="429"/>
      <c r="P265" s="429"/>
      <c r="Q265" s="429"/>
      <c r="R265" s="429"/>
      <c r="S265" s="429"/>
      <c r="T265" s="429"/>
      <c r="U265" s="429"/>
      <c r="V265" s="429"/>
      <c r="W265" s="429"/>
      <c r="X265" s="429"/>
      <c r="Y265" s="429"/>
      <c r="Z265" s="429"/>
      <c r="AA265" s="429"/>
      <c r="AB265" s="429"/>
      <c r="AC265" s="429"/>
      <c r="AD265" s="429"/>
      <c r="AE265" s="429"/>
      <c r="AF265" s="429"/>
      <c r="AG265" s="429"/>
      <c r="AH265" s="429"/>
      <c r="AI265" s="429"/>
      <c r="AJ265" s="429"/>
      <c r="AK265" s="429"/>
      <c r="AL265" s="429"/>
      <c r="AM265" s="429"/>
      <c r="AN265" s="429"/>
      <c r="AO265" s="429"/>
      <c r="AP265" s="429"/>
      <c r="AQ265" s="429"/>
      <c r="AR265" s="429"/>
      <c r="AS265" s="429"/>
      <c r="AT265" s="429"/>
      <c r="AU265" s="429"/>
      <c r="AV265" s="429"/>
      <c r="AW265" s="429"/>
      <c r="AX265" s="429"/>
      <c r="AY265" s="429"/>
      <c r="AZ265" s="429"/>
      <c r="BA265" s="429"/>
      <c r="BB265" s="429"/>
      <c r="BC265" s="429"/>
      <c r="BD265" s="429"/>
      <c r="BE265" s="429"/>
      <c r="BF265" s="429"/>
      <c r="BG265" s="429"/>
      <c r="BH265" s="429"/>
      <c r="BI265" s="429"/>
      <c r="BJ265" s="429"/>
      <c r="BK265" s="429"/>
      <c r="BL265" s="429"/>
      <c r="BM265" s="429"/>
      <c r="BN265" s="429"/>
      <c r="BO265" s="429"/>
      <c r="BP265" s="429"/>
      <c r="BQ265" s="429"/>
      <c r="BR265" s="429"/>
    </row>
    <row r="266" spans="2:70" ht="12.75" customHeight="1" x14ac:dyDescent="0.2">
      <c r="B266" s="429"/>
      <c r="C266" s="429"/>
      <c r="D266" s="429"/>
      <c r="E266" s="429"/>
      <c r="F266" s="429"/>
      <c r="G266" s="429"/>
      <c r="H266" s="429"/>
      <c r="I266" s="429"/>
      <c r="J266" s="429"/>
      <c r="K266" s="473"/>
      <c r="L266" s="429"/>
      <c r="M266" s="429"/>
      <c r="N266" s="429"/>
      <c r="O266" s="429"/>
      <c r="P266" s="429"/>
      <c r="Q266" s="429"/>
      <c r="R266" s="429"/>
      <c r="S266" s="429"/>
      <c r="T266" s="429"/>
      <c r="U266" s="429"/>
      <c r="V266" s="429"/>
      <c r="W266" s="429"/>
      <c r="X266" s="429"/>
      <c r="Y266" s="429"/>
      <c r="Z266" s="429"/>
      <c r="AA266" s="429"/>
      <c r="AB266" s="429"/>
      <c r="AC266" s="429"/>
      <c r="AD266" s="429"/>
      <c r="AE266" s="429"/>
      <c r="AF266" s="429"/>
      <c r="AG266" s="429"/>
      <c r="AH266" s="429"/>
      <c r="AI266" s="429"/>
      <c r="AJ266" s="429"/>
      <c r="AK266" s="429"/>
      <c r="AL266" s="429"/>
      <c r="AM266" s="429"/>
      <c r="AN266" s="429"/>
      <c r="AO266" s="429"/>
      <c r="AP266" s="429"/>
      <c r="AQ266" s="429"/>
      <c r="AR266" s="429"/>
      <c r="AS266" s="429"/>
      <c r="AT266" s="429"/>
      <c r="AU266" s="429"/>
      <c r="AV266" s="429"/>
      <c r="AW266" s="429"/>
      <c r="AX266" s="429"/>
      <c r="AY266" s="429"/>
      <c r="AZ266" s="429"/>
      <c r="BA266" s="429"/>
      <c r="BB266" s="429"/>
      <c r="BC266" s="429"/>
      <c r="BD266" s="429"/>
      <c r="BE266" s="429"/>
      <c r="BF266" s="429"/>
      <c r="BG266" s="429"/>
      <c r="BH266" s="429"/>
      <c r="BI266" s="429"/>
      <c r="BJ266" s="429"/>
      <c r="BK266" s="429"/>
      <c r="BL266" s="429"/>
      <c r="BM266" s="429"/>
      <c r="BN266" s="429"/>
      <c r="BO266" s="429"/>
      <c r="BP266" s="429"/>
      <c r="BQ266" s="429"/>
      <c r="BR266" s="429"/>
    </row>
    <row r="267" spans="2:70" ht="12.75" customHeight="1" x14ac:dyDescent="0.2">
      <c r="B267" s="429"/>
      <c r="C267" s="429"/>
      <c r="D267" s="429"/>
      <c r="E267" s="429"/>
      <c r="F267" s="429"/>
      <c r="G267" s="429"/>
      <c r="H267" s="429"/>
      <c r="I267" s="429"/>
      <c r="J267" s="429"/>
      <c r="K267" s="473"/>
      <c r="L267" s="429"/>
      <c r="M267" s="429"/>
      <c r="N267" s="429"/>
      <c r="O267" s="429"/>
      <c r="P267" s="429"/>
      <c r="Q267" s="429"/>
      <c r="R267" s="429"/>
      <c r="S267" s="429"/>
      <c r="T267" s="429"/>
      <c r="U267" s="429"/>
      <c r="V267" s="429"/>
      <c r="W267" s="429"/>
      <c r="X267" s="429"/>
      <c r="Y267" s="429"/>
      <c r="Z267" s="429"/>
      <c r="AA267" s="429"/>
      <c r="AB267" s="429"/>
      <c r="AC267" s="429"/>
      <c r="AD267" s="429"/>
      <c r="AE267" s="429"/>
      <c r="AF267" s="429"/>
      <c r="AG267" s="429"/>
      <c r="AH267" s="429"/>
      <c r="AI267" s="429"/>
      <c r="AJ267" s="429"/>
      <c r="AK267" s="429"/>
      <c r="AL267" s="429"/>
      <c r="AM267" s="429"/>
      <c r="AN267" s="429"/>
      <c r="AO267" s="429"/>
      <c r="AP267" s="429"/>
      <c r="AQ267" s="429"/>
      <c r="AR267" s="429"/>
      <c r="AS267" s="429"/>
      <c r="AT267" s="429"/>
      <c r="AU267" s="429"/>
      <c r="AV267" s="429"/>
      <c r="AW267" s="429"/>
      <c r="AX267" s="429"/>
      <c r="AY267" s="429"/>
      <c r="AZ267" s="429"/>
      <c r="BA267" s="429"/>
      <c r="BB267" s="429"/>
      <c r="BC267" s="429"/>
      <c r="BD267" s="429"/>
      <c r="BE267" s="429"/>
      <c r="BF267" s="429"/>
      <c r="BG267" s="429"/>
      <c r="BH267" s="429"/>
      <c r="BI267" s="429"/>
      <c r="BJ267" s="429"/>
      <c r="BK267" s="429"/>
      <c r="BL267" s="429"/>
      <c r="BM267" s="429"/>
      <c r="BN267" s="429"/>
      <c r="BO267" s="429"/>
      <c r="BP267" s="429"/>
      <c r="BQ267" s="429"/>
      <c r="BR267" s="429"/>
    </row>
    <row r="268" spans="2:70" ht="12.75" customHeight="1" x14ac:dyDescent="0.2">
      <c r="B268" s="429"/>
      <c r="C268" s="429"/>
      <c r="D268" s="429"/>
      <c r="E268" s="429"/>
      <c r="F268" s="429"/>
      <c r="G268" s="429"/>
      <c r="H268" s="429"/>
      <c r="I268" s="429"/>
      <c r="J268" s="429"/>
      <c r="K268" s="473"/>
      <c r="L268" s="429"/>
      <c r="M268" s="429"/>
      <c r="N268" s="429"/>
      <c r="O268" s="429"/>
      <c r="P268" s="429"/>
      <c r="Q268" s="429"/>
      <c r="R268" s="429"/>
      <c r="S268" s="429"/>
      <c r="T268" s="429"/>
      <c r="U268" s="429"/>
      <c r="V268" s="429"/>
      <c r="W268" s="429"/>
      <c r="X268" s="429"/>
      <c r="Y268" s="429"/>
      <c r="Z268" s="429"/>
      <c r="AA268" s="429"/>
      <c r="AB268" s="429"/>
      <c r="AC268" s="429"/>
      <c r="AD268" s="429"/>
      <c r="AE268" s="429"/>
      <c r="AF268" s="429"/>
      <c r="AG268" s="429"/>
      <c r="AH268" s="429"/>
      <c r="AI268" s="429"/>
      <c r="AJ268" s="429"/>
      <c r="AK268" s="429"/>
      <c r="AL268" s="429"/>
      <c r="AM268" s="429"/>
      <c r="AN268" s="429"/>
      <c r="AO268" s="429"/>
      <c r="AP268" s="429"/>
      <c r="AQ268" s="429"/>
      <c r="AR268" s="429"/>
      <c r="AS268" s="429"/>
      <c r="AT268" s="429"/>
      <c r="AU268" s="429"/>
      <c r="AV268" s="429"/>
      <c r="AW268" s="429"/>
      <c r="AX268" s="429"/>
      <c r="AY268" s="429"/>
      <c r="AZ268" s="429"/>
      <c r="BA268" s="429"/>
      <c r="BB268" s="429"/>
      <c r="BC268" s="429"/>
      <c r="BD268" s="429"/>
      <c r="BE268" s="429"/>
      <c r="BF268" s="429"/>
      <c r="BG268" s="429"/>
      <c r="BH268" s="429"/>
      <c r="BI268" s="429"/>
      <c r="BJ268" s="429"/>
      <c r="BK268" s="429"/>
      <c r="BL268" s="429"/>
      <c r="BM268" s="429"/>
      <c r="BN268" s="429"/>
      <c r="BO268" s="429"/>
      <c r="BP268" s="429"/>
      <c r="BQ268" s="429"/>
      <c r="BR268" s="429"/>
    </row>
    <row r="269" spans="2:70" ht="12.75" customHeight="1" x14ac:dyDescent="0.2">
      <c r="B269" s="429"/>
      <c r="C269" s="429"/>
      <c r="D269" s="429"/>
      <c r="E269" s="429"/>
      <c r="F269" s="429"/>
      <c r="G269" s="429"/>
      <c r="H269" s="429"/>
      <c r="I269" s="429"/>
      <c r="J269" s="429"/>
      <c r="K269" s="473"/>
      <c r="L269" s="429"/>
      <c r="M269" s="429"/>
      <c r="N269" s="429"/>
      <c r="O269" s="429"/>
      <c r="P269" s="429"/>
      <c r="Q269" s="429"/>
      <c r="R269" s="429"/>
      <c r="S269" s="429"/>
      <c r="T269" s="429"/>
      <c r="U269" s="429"/>
      <c r="V269" s="429"/>
      <c r="W269" s="429"/>
      <c r="X269" s="429"/>
      <c r="Y269" s="429"/>
      <c r="Z269" s="429"/>
      <c r="AA269" s="429"/>
      <c r="AB269" s="429"/>
      <c r="AC269" s="429"/>
      <c r="AD269" s="429"/>
      <c r="AE269" s="429"/>
      <c r="AF269" s="429"/>
      <c r="AG269" s="429"/>
      <c r="AH269" s="429"/>
      <c r="AI269" s="429"/>
      <c r="AJ269" s="429"/>
      <c r="AK269" s="429"/>
      <c r="AL269" s="429"/>
      <c r="AM269" s="429"/>
      <c r="AN269" s="429"/>
      <c r="AO269" s="429"/>
      <c r="AP269" s="429"/>
      <c r="AQ269" s="429"/>
      <c r="AR269" s="429"/>
      <c r="AS269" s="429"/>
      <c r="AT269" s="429"/>
      <c r="AU269" s="429"/>
      <c r="AV269" s="429"/>
      <c r="AW269" s="429"/>
      <c r="AX269" s="429"/>
      <c r="AY269" s="429"/>
      <c r="AZ269" s="429"/>
      <c r="BA269" s="429"/>
      <c r="BB269" s="429"/>
      <c r="BC269" s="429"/>
      <c r="BD269" s="429"/>
      <c r="BE269" s="429"/>
      <c r="BF269" s="429"/>
      <c r="BG269" s="429"/>
      <c r="BH269" s="429"/>
      <c r="BI269" s="429"/>
      <c r="BJ269" s="429"/>
      <c r="BK269" s="429"/>
      <c r="BL269" s="429"/>
      <c r="BM269" s="429"/>
      <c r="BN269" s="429"/>
      <c r="BO269" s="429"/>
      <c r="BP269" s="429"/>
      <c r="BQ269" s="429"/>
      <c r="BR269" s="429"/>
    </row>
    <row r="270" spans="2:70" ht="12.75" customHeight="1" x14ac:dyDescent="0.2">
      <c r="B270" s="429"/>
      <c r="C270" s="429"/>
      <c r="D270" s="429"/>
      <c r="E270" s="429"/>
      <c r="F270" s="429"/>
      <c r="G270" s="429"/>
      <c r="H270" s="429"/>
      <c r="I270" s="429"/>
      <c r="J270" s="429"/>
      <c r="K270" s="473"/>
      <c r="L270" s="429"/>
      <c r="M270" s="429"/>
      <c r="N270" s="429"/>
      <c r="O270" s="429"/>
      <c r="P270" s="429"/>
      <c r="Q270" s="429"/>
      <c r="R270" s="429"/>
      <c r="S270" s="429"/>
      <c r="T270" s="429"/>
      <c r="U270" s="429"/>
      <c r="V270" s="429"/>
      <c r="W270" s="429"/>
      <c r="X270" s="429"/>
      <c r="Y270" s="429"/>
      <c r="Z270" s="429"/>
      <c r="AA270" s="429"/>
      <c r="AB270" s="429"/>
      <c r="AC270" s="429"/>
      <c r="AD270" s="429"/>
      <c r="AE270" s="429"/>
      <c r="AF270" s="429"/>
      <c r="AG270" s="429"/>
      <c r="AH270" s="429"/>
      <c r="AI270" s="429"/>
      <c r="AJ270" s="429"/>
      <c r="AK270" s="429"/>
      <c r="AL270" s="429"/>
      <c r="AM270" s="429"/>
      <c r="AN270" s="429"/>
      <c r="AO270" s="429"/>
      <c r="AP270" s="429"/>
      <c r="AQ270" s="429"/>
      <c r="AR270" s="429"/>
      <c r="AS270" s="429"/>
      <c r="AT270" s="429"/>
      <c r="AU270" s="429"/>
      <c r="AV270" s="429"/>
      <c r="AW270" s="429"/>
      <c r="AX270" s="429"/>
      <c r="AY270" s="429"/>
      <c r="AZ270" s="429"/>
      <c r="BA270" s="429"/>
      <c r="BB270" s="429"/>
      <c r="BC270" s="429"/>
      <c r="BD270" s="429"/>
      <c r="BE270" s="429"/>
      <c r="BF270" s="429"/>
      <c r="BG270" s="429"/>
      <c r="BH270" s="429"/>
      <c r="BI270" s="429"/>
      <c r="BJ270" s="429"/>
      <c r="BK270" s="429"/>
      <c r="BL270" s="429"/>
      <c r="BM270" s="429"/>
      <c r="BN270" s="429"/>
      <c r="BO270" s="429"/>
      <c r="BP270" s="429"/>
      <c r="BQ270" s="429"/>
      <c r="BR270" s="429"/>
    </row>
    <row r="271" spans="2:70" ht="12.75" customHeight="1" x14ac:dyDescent="0.2">
      <c r="B271" s="429"/>
      <c r="C271" s="429"/>
      <c r="D271" s="429"/>
      <c r="E271" s="429"/>
      <c r="F271" s="429"/>
      <c r="G271" s="429"/>
      <c r="H271" s="429"/>
      <c r="I271" s="429"/>
      <c r="J271" s="429"/>
      <c r="K271" s="473"/>
      <c r="L271" s="429"/>
      <c r="M271" s="429"/>
      <c r="N271" s="429"/>
      <c r="O271" s="429"/>
      <c r="P271" s="429"/>
      <c r="Q271" s="429"/>
      <c r="R271" s="429"/>
      <c r="S271" s="429"/>
      <c r="T271" s="429"/>
      <c r="U271" s="429"/>
      <c r="V271" s="429"/>
      <c r="W271" s="429"/>
      <c r="X271" s="429"/>
      <c r="Y271" s="429"/>
      <c r="Z271" s="429"/>
      <c r="AA271" s="429"/>
      <c r="AB271" s="429"/>
      <c r="AC271" s="429"/>
      <c r="AD271" s="429"/>
      <c r="AE271" s="429"/>
      <c r="AF271" s="429"/>
      <c r="AG271" s="429"/>
      <c r="AH271" s="429"/>
      <c r="AI271" s="429"/>
      <c r="AJ271" s="429"/>
      <c r="AK271" s="429"/>
      <c r="AL271" s="429"/>
      <c r="AM271" s="429"/>
      <c r="AN271" s="429"/>
      <c r="AO271" s="429"/>
      <c r="AP271" s="429"/>
      <c r="AQ271" s="429"/>
      <c r="AR271" s="429"/>
      <c r="AS271" s="429"/>
      <c r="AT271" s="429"/>
      <c r="AU271" s="429"/>
      <c r="AV271" s="429"/>
      <c r="AW271" s="429"/>
      <c r="AX271" s="429"/>
      <c r="AY271" s="429"/>
      <c r="AZ271" s="429"/>
      <c r="BA271" s="429"/>
      <c r="BB271" s="429"/>
      <c r="BC271" s="429"/>
      <c r="BD271" s="429"/>
      <c r="BE271" s="429"/>
      <c r="BF271" s="429"/>
      <c r="BG271" s="429"/>
      <c r="BH271" s="429"/>
      <c r="BI271" s="429"/>
      <c r="BJ271" s="429"/>
      <c r="BK271" s="429"/>
      <c r="BL271" s="429"/>
      <c r="BM271" s="429"/>
      <c r="BN271" s="429"/>
      <c r="BO271" s="429"/>
      <c r="BP271" s="429"/>
      <c r="BQ271" s="429"/>
      <c r="BR271" s="429"/>
    </row>
    <row r="272" spans="2:70" ht="12.75" customHeight="1" x14ac:dyDescent="0.2">
      <c r="B272" s="429"/>
      <c r="C272" s="429"/>
      <c r="D272" s="429"/>
      <c r="E272" s="429"/>
      <c r="F272" s="429"/>
      <c r="G272" s="429"/>
      <c r="H272" s="429"/>
      <c r="I272" s="429"/>
      <c r="J272" s="429"/>
      <c r="K272" s="473"/>
      <c r="L272" s="429"/>
      <c r="M272" s="429"/>
      <c r="N272" s="429"/>
      <c r="O272" s="429"/>
      <c r="P272" s="429"/>
      <c r="Q272" s="429"/>
      <c r="R272" s="429"/>
      <c r="S272" s="429"/>
      <c r="T272" s="429"/>
      <c r="U272" s="429"/>
      <c r="V272" s="429"/>
      <c r="W272" s="429"/>
      <c r="X272" s="429"/>
      <c r="Y272" s="429"/>
      <c r="Z272" s="429"/>
      <c r="AA272" s="429"/>
      <c r="AB272" s="429"/>
      <c r="AC272" s="429"/>
      <c r="AD272" s="429"/>
      <c r="AE272" s="429"/>
      <c r="AF272" s="429"/>
      <c r="AG272" s="429"/>
      <c r="AH272" s="429"/>
      <c r="AI272" s="429"/>
      <c r="AJ272" s="429"/>
      <c r="AK272" s="429"/>
      <c r="AL272" s="429"/>
      <c r="AM272" s="429"/>
      <c r="AN272" s="429"/>
      <c r="AO272" s="429"/>
      <c r="AP272" s="429"/>
      <c r="AQ272" s="429"/>
      <c r="AR272" s="429"/>
      <c r="AS272" s="429"/>
      <c r="AT272" s="429"/>
      <c r="AU272" s="429"/>
      <c r="AV272" s="429"/>
      <c r="AW272" s="429"/>
      <c r="AX272" s="429"/>
      <c r="AY272" s="429"/>
      <c r="AZ272" s="429"/>
      <c r="BA272" s="429"/>
      <c r="BB272" s="429"/>
      <c r="BC272" s="429"/>
      <c r="BD272" s="429"/>
      <c r="BE272" s="429"/>
      <c r="BF272" s="429"/>
      <c r="BG272" s="429"/>
      <c r="BH272" s="429"/>
      <c r="BI272" s="429"/>
      <c r="BJ272" s="429"/>
      <c r="BK272" s="429"/>
      <c r="BL272" s="429"/>
      <c r="BM272" s="429"/>
      <c r="BN272" s="429"/>
      <c r="BO272" s="429"/>
      <c r="BP272" s="429"/>
      <c r="BQ272" s="429"/>
      <c r="BR272" s="429"/>
    </row>
    <row r="273" spans="2:70" ht="12.75" customHeight="1" x14ac:dyDescent="0.2">
      <c r="B273" s="429"/>
      <c r="C273" s="429"/>
      <c r="D273" s="429"/>
      <c r="E273" s="429"/>
      <c r="F273" s="429"/>
      <c r="G273" s="429"/>
      <c r="H273" s="429"/>
      <c r="I273" s="429"/>
      <c r="J273" s="429"/>
      <c r="K273" s="473"/>
      <c r="L273" s="429"/>
      <c r="M273" s="429"/>
      <c r="N273" s="429"/>
      <c r="O273" s="429"/>
      <c r="P273" s="429"/>
      <c r="Q273" s="429"/>
      <c r="R273" s="429"/>
      <c r="S273" s="429"/>
      <c r="T273" s="429"/>
      <c r="U273" s="429"/>
      <c r="V273" s="429"/>
      <c r="W273" s="429"/>
      <c r="X273" s="429"/>
      <c r="Y273" s="429"/>
      <c r="Z273" s="429"/>
      <c r="AA273" s="429"/>
      <c r="AB273" s="429"/>
      <c r="AC273" s="429"/>
      <c r="AD273" s="429"/>
      <c r="AE273" s="429"/>
      <c r="AF273" s="429"/>
      <c r="AG273" s="429"/>
      <c r="AH273" s="429"/>
      <c r="AI273" s="429"/>
      <c r="AJ273" s="429"/>
      <c r="AK273" s="429"/>
      <c r="AL273" s="429"/>
      <c r="AM273" s="429"/>
      <c r="AN273" s="429"/>
      <c r="AO273" s="429"/>
      <c r="AP273" s="429"/>
      <c r="AQ273" s="429"/>
      <c r="AR273" s="429"/>
      <c r="AS273" s="429"/>
      <c r="AT273" s="429"/>
      <c r="AU273" s="429"/>
      <c r="AV273" s="429"/>
      <c r="AW273" s="429"/>
      <c r="AX273" s="429"/>
      <c r="AY273" s="429"/>
      <c r="AZ273" s="429"/>
      <c r="BA273" s="429"/>
      <c r="BB273" s="429"/>
      <c r="BC273" s="429"/>
      <c r="BD273" s="429"/>
      <c r="BE273" s="429"/>
      <c r="BF273" s="429"/>
      <c r="BG273" s="429"/>
      <c r="BH273" s="429"/>
      <c r="BI273" s="429"/>
      <c r="BJ273" s="429"/>
      <c r="BK273" s="429"/>
      <c r="BL273" s="429"/>
      <c r="BM273" s="429"/>
      <c r="BN273" s="429"/>
      <c r="BO273" s="429"/>
      <c r="BP273" s="429"/>
      <c r="BQ273" s="429"/>
      <c r="BR273" s="429"/>
    </row>
    <row r="274" spans="2:70" ht="12.75" customHeight="1" x14ac:dyDescent="0.2">
      <c r="B274" s="429"/>
      <c r="C274" s="429"/>
      <c r="D274" s="429"/>
      <c r="E274" s="429"/>
      <c r="F274" s="429"/>
      <c r="G274" s="429"/>
      <c r="H274" s="429"/>
      <c r="I274" s="429"/>
      <c r="J274" s="429"/>
      <c r="K274" s="473"/>
      <c r="L274" s="429"/>
      <c r="M274" s="429"/>
      <c r="N274" s="429"/>
      <c r="O274" s="429"/>
      <c r="P274" s="429"/>
      <c r="Q274" s="429"/>
      <c r="R274" s="429"/>
      <c r="S274" s="429"/>
      <c r="T274" s="429"/>
      <c r="U274" s="429"/>
      <c r="V274" s="429"/>
      <c r="W274" s="429"/>
      <c r="X274" s="429"/>
      <c r="Y274" s="429"/>
      <c r="Z274" s="429"/>
      <c r="AA274" s="429"/>
      <c r="AB274" s="429"/>
      <c r="AC274" s="429"/>
      <c r="AD274" s="429"/>
      <c r="AE274" s="429"/>
      <c r="AF274" s="429"/>
      <c r="AG274" s="429"/>
      <c r="AH274" s="429"/>
      <c r="AI274" s="429"/>
      <c r="AJ274" s="429"/>
      <c r="AK274" s="429"/>
      <c r="AL274" s="429"/>
      <c r="AM274" s="429"/>
      <c r="AN274" s="429"/>
      <c r="AO274" s="429"/>
      <c r="AP274" s="429"/>
      <c r="AQ274" s="429"/>
      <c r="AR274" s="429"/>
      <c r="AS274" s="429"/>
      <c r="AT274" s="429"/>
      <c r="AU274" s="429"/>
      <c r="AV274" s="429"/>
      <c r="AW274" s="429"/>
      <c r="AX274" s="429"/>
      <c r="AY274" s="429"/>
      <c r="AZ274" s="429"/>
      <c r="BA274" s="429"/>
      <c r="BB274" s="429"/>
      <c r="BC274" s="429"/>
      <c r="BD274" s="429"/>
      <c r="BE274" s="429"/>
      <c r="BF274" s="429"/>
      <c r="BG274" s="429"/>
      <c r="BH274" s="429"/>
      <c r="BI274" s="429"/>
      <c r="BJ274" s="429"/>
      <c r="BK274" s="429"/>
      <c r="BL274" s="429"/>
      <c r="BM274" s="429"/>
      <c r="BN274" s="429"/>
      <c r="BO274" s="429"/>
      <c r="BP274" s="429"/>
      <c r="BQ274" s="429"/>
      <c r="BR274" s="429"/>
    </row>
    <row r="275" spans="2:70" ht="12.75" customHeight="1" x14ac:dyDescent="0.2">
      <c r="B275" s="429"/>
      <c r="C275" s="429"/>
      <c r="D275" s="429"/>
      <c r="E275" s="429"/>
      <c r="F275" s="429"/>
      <c r="G275" s="429"/>
      <c r="H275" s="429"/>
      <c r="I275" s="429"/>
      <c r="J275" s="429"/>
      <c r="K275" s="473"/>
      <c r="L275" s="429"/>
      <c r="M275" s="429"/>
      <c r="N275" s="429"/>
      <c r="O275" s="429"/>
      <c r="P275" s="429"/>
      <c r="Q275" s="429"/>
      <c r="R275" s="429"/>
      <c r="S275" s="429"/>
      <c r="T275" s="429"/>
      <c r="U275" s="429"/>
      <c r="V275" s="429"/>
      <c r="W275" s="429"/>
      <c r="X275" s="429"/>
      <c r="Y275" s="429"/>
      <c r="Z275" s="429"/>
      <c r="AA275" s="429"/>
      <c r="AB275" s="429"/>
      <c r="AC275" s="429"/>
      <c r="AD275" s="429"/>
      <c r="AE275" s="429"/>
      <c r="AF275" s="429"/>
      <c r="AG275" s="429"/>
      <c r="AH275" s="429"/>
      <c r="AI275" s="429"/>
      <c r="AJ275" s="429"/>
      <c r="AK275" s="429"/>
      <c r="AL275" s="429"/>
      <c r="AM275" s="429"/>
      <c r="AN275" s="429"/>
      <c r="AO275" s="429"/>
      <c r="AP275" s="429"/>
      <c r="AQ275" s="429"/>
      <c r="AR275" s="429"/>
      <c r="AS275" s="429"/>
      <c r="AT275" s="429"/>
      <c r="AU275" s="429"/>
      <c r="AV275" s="429"/>
      <c r="AW275" s="429"/>
      <c r="AX275" s="429"/>
      <c r="AY275" s="429"/>
      <c r="AZ275" s="429"/>
      <c r="BA275" s="429"/>
      <c r="BB275" s="429"/>
      <c r="BC275" s="429"/>
      <c r="BD275" s="429"/>
      <c r="BE275" s="429"/>
      <c r="BF275" s="429"/>
      <c r="BG275" s="429"/>
      <c r="BH275" s="429"/>
      <c r="BI275" s="429"/>
      <c r="BJ275" s="429"/>
      <c r="BK275" s="429"/>
      <c r="BL275" s="429"/>
      <c r="BM275" s="429"/>
      <c r="BN275" s="429"/>
      <c r="BO275" s="429"/>
      <c r="BP275" s="429"/>
      <c r="BQ275" s="429"/>
      <c r="BR275" s="429"/>
    </row>
    <row r="276" spans="2:70" ht="12.75" customHeight="1" x14ac:dyDescent="0.2">
      <c r="B276" s="429"/>
      <c r="C276" s="429"/>
      <c r="D276" s="429"/>
      <c r="E276" s="429"/>
      <c r="F276" s="429"/>
      <c r="G276" s="429"/>
      <c r="H276" s="429"/>
      <c r="I276" s="429"/>
      <c r="J276" s="429"/>
      <c r="K276" s="473"/>
      <c r="L276" s="429"/>
      <c r="M276" s="429"/>
      <c r="N276" s="429"/>
      <c r="O276" s="429"/>
      <c r="P276" s="429"/>
      <c r="Q276" s="429"/>
      <c r="R276" s="429"/>
      <c r="S276" s="429"/>
      <c r="T276" s="429"/>
      <c r="U276" s="429"/>
      <c r="V276" s="429"/>
      <c r="W276" s="429"/>
      <c r="X276" s="429"/>
      <c r="Y276" s="429"/>
      <c r="Z276" s="429"/>
      <c r="AA276" s="429"/>
      <c r="AB276" s="429"/>
      <c r="AC276" s="429"/>
      <c r="AD276" s="429"/>
      <c r="AE276" s="429"/>
      <c r="AF276" s="429"/>
      <c r="AG276" s="429"/>
      <c r="AH276" s="429"/>
      <c r="AI276" s="429"/>
      <c r="AJ276" s="429"/>
      <c r="AK276" s="429"/>
      <c r="AL276" s="429"/>
      <c r="AM276" s="429"/>
      <c r="AN276" s="429"/>
      <c r="AO276" s="429"/>
      <c r="AP276" s="429"/>
      <c r="AQ276" s="429"/>
      <c r="AR276" s="429"/>
      <c r="AS276" s="429"/>
      <c r="AT276" s="429"/>
      <c r="AU276" s="429"/>
      <c r="AV276" s="429"/>
      <c r="AW276" s="429"/>
      <c r="AX276" s="429"/>
      <c r="AY276" s="429"/>
      <c r="AZ276" s="429"/>
      <c r="BA276" s="429"/>
      <c r="BB276" s="429"/>
      <c r="BC276" s="429"/>
      <c r="BD276" s="429"/>
      <c r="BE276" s="429"/>
      <c r="BF276" s="429"/>
      <c r="BG276" s="429"/>
      <c r="BH276" s="429"/>
      <c r="BI276" s="429"/>
      <c r="BJ276" s="429"/>
      <c r="BK276" s="429"/>
      <c r="BL276" s="429"/>
      <c r="BM276" s="429"/>
      <c r="BN276" s="429"/>
      <c r="BO276" s="429"/>
      <c r="BP276" s="429"/>
      <c r="BQ276" s="429"/>
      <c r="BR276" s="429"/>
    </row>
    <row r="277" spans="2:70" ht="12.75" customHeight="1" x14ac:dyDescent="0.2">
      <c r="B277" s="429"/>
      <c r="C277" s="429"/>
      <c r="D277" s="429"/>
      <c r="E277" s="429"/>
      <c r="F277" s="429"/>
      <c r="G277" s="429"/>
      <c r="H277" s="429"/>
      <c r="I277" s="429"/>
      <c r="J277" s="429"/>
      <c r="K277" s="473"/>
      <c r="L277" s="429"/>
      <c r="M277" s="429"/>
      <c r="N277" s="429"/>
      <c r="O277" s="429"/>
      <c r="P277" s="429"/>
      <c r="Q277" s="429"/>
      <c r="R277" s="429"/>
      <c r="S277" s="429"/>
      <c r="T277" s="429"/>
      <c r="U277" s="429"/>
      <c r="V277" s="429"/>
      <c r="W277" s="429"/>
      <c r="X277" s="429"/>
      <c r="Y277" s="429"/>
      <c r="Z277" s="429"/>
      <c r="AA277" s="429"/>
      <c r="AB277" s="429"/>
      <c r="AC277" s="429"/>
      <c r="AD277" s="429"/>
      <c r="AE277" s="429"/>
      <c r="AF277" s="429"/>
      <c r="AG277" s="429"/>
      <c r="AH277" s="429"/>
      <c r="AI277" s="429"/>
      <c r="AJ277" s="429"/>
      <c r="AK277" s="429"/>
      <c r="AL277" s="429"/>
      <c r="AM277" s="429"/>
      <c r="AN277" s="429"/>
      <c r="AO277" s="429"/>
      <c r="AP277" s="429"/>
      <c r="AQ277" s="429"/>
      <c r="AR277" s="429"/>
      <c r="AS277" s="429"/>
      <c r="AT277" s="429"/>
      <c r="AU277" s="429"/>
      <c r="AV277" s="429"/>
      <c r="AW277" s="429"/>
      <c r="AX277" s="429"/>
      <c r="AY277" s="429"/>
      <c r="AZ277" s="429"/>
      <c r="BA277" s="429"/>
      <c r="BB277" s="429"/>
      <c r="BC277" s="429"/>
      <c r="BD277" s="429"/>
      <c r="BE277" s="429"/>
      <c r="BF277" s="429"/>
      <c r="BG277" s="429"/>
      <c r="BH277" s="429"/>
      <c r="BI277" s="429"/>
      <c r="BJ277" s="429"/>
      <c r="BK277" s="429"/>
      <c r="BL277" s="429"/>
      <c r="BM277" s="429"/>
      <c r="BN277" s="429"/>
      <c r="BO277" s="429"/>
      <c r="BP277" s="429"/>
      <c r="BQ277" s="429"/>
      <c r="BR277" s="429"/>
    </row>
    <row r="278" spans="2:70" ht="12.75" customHeight="1" x14ac:dyDescent="0.2">
      <c r="B278" s="429"/>
      <c r="C278" s="429"/>
      <c r="D278" s="429"/>
      <c r="E278" s="429"/>
      <c r="F278" s="429"/>
      <c r="G278" s="429"/>
      <c r="H278" s="429"/>
      <c r="I278" s="429"/>
      <c r="J278" s="429"/>
      <c r="K278" s="473"/>
      <c r="L278" s="429"/>
      <c r="M278" s="429"/>
      <c r="N278" s="429"/>
      <c r="O278" s="429"/>
      <c r="P278" s="429"/>
      <c r="Q278" s="429"/>
      <c r="R278" s="429"/>
      <c r="S278" s="429"/>
      <c r="T278" s="429"/>
      <c r="U278" s="429"/>
      <c r="V278" s="429"/>
      <c r="W278" s="429"/>
      <c r="X278" s="429"/>
      <c r="Y278" s="429"/>
      <c r="Z278" s="429"/>
      <c r="AA278" s="429"/>
      <c r="AB278" s="429"/>
      <c r="AC278" s="429"/>
      <c r="AD278" s="429"/>
      <c r="AE278" s="429"/>
      <c r="AF278" s="429"/>
      <c r="AG278" s="429"/>
      <c r="AH278" s="429"/>
      <c r="AI278" s="429"/>
      <c r="AJ278" s="429"/>
      <c r="AK278" s="429"/>
      <c r="AL278" s="429"/>
      <c r="AM278" s="429"/>
      <c r="AN278" s="429"/>
      <c r="AO278" s="429"/>
      <c r="AP278" s="429"/>
      <c r="AQ278" s="429"/>
      <c r="AR278" s="429"/>
      <c r="AS278" s="429"/>
      <c r="AT278" s="429"/>
      <c r="AU278" s="429"/>
      <c r="AV278" s="429"/>
      <c r="AW278" s="429"/>
      <c r="AX278" s="429"/>
      <c r="AY278" s="429"/>
      <c r="AZ278" s="429"/>
      <c r="BA278" s="429"/>
      <c r="BB278" s="429"/>
      <c r="BC278" s="429"/>
      <c r="BD278" s="429"/>
      <c r="BE278" s="429"/>
      <c r="BF278" s="429"/>
      <c r="BG278" s="429"/>
      <c r="BH278" s="429"/>
      <c r="BI278" s="429"/>
      <c r="BJ278" s="429"/>
      <c r="BK278" s="429"/>
      <c r="BL278" s="429"/>
      <c r="BM278" s="429"/>
      <c r="BN278" s="429"/>
      <c r="BO278" s="429"/>
      <c r="BP278" s="429"/>
      <c r="BQ278" s="429"/>
      <c r="BR278" s="429"/>
    </row>
    <row r="279" spans="2:70" ht="12.75" customHeight="1" x14ac:dyDescent="0.2">
      <c r="B279" s="429"/>
      <c r="C279" s="429"/>
      <c r="D279" s="429"/>
      <c r="E279" s="429"/>
      <c r="F279" s="429"/>
      <c r="G279" s="429"/>
      <c r="H279" s="429"/>
      <c r="I279" s="429"/>
      <c r="J279" s="429"/>
      <c r="K279" s="473"/>
      <c r="L279" s="429"/>
      <c r="M279" s="429"/>
      <c r="N279" s="429"/>
      <c r="O279" s="429"/>
      <c r="P279" s="429"/>
      <c r="Q279" s="429"/>
      <c r="R279" s="429"/>
      <c r="S279" s="429"/>
      <c r="T279" s="429"/>
      <c r="U279" s="429"/>
      <c r="V279" s="429"/>
      <c r="W279" s="429"/>
      <c r="X279" s="429"/>
      <c r="Y279" s="429"/>
      <c r="Z279" s="429"/>
      <c r="AA279" s="429"/>
      <c r="AB279" s="429"/>
      <c r="AC279" s="429"/>
      <c r="AD279" s="429"/>
      <c r="AE279" s="429"/>
      <c r="AF279" s="429"/>
      <c r="AG279" s="429"/>
      <c r="AH279" s="429"/>
      <c r="AI279" s="429"/>
      <c r="AJ279" s="429"/>
      <c r="AK279" s="429"/>
      <c r="AL279" s="429"/>
      <c r="AM279" s="429"/>
      <c r="AN279" s="429"/>
      <c r="AO279" s="429"/>
      <c r="AP279" s="429"/>
      <c r="AQ279" s="429"/>
      <c r="AR279" s="429"/>
      <c r="AS279" s="429"/>
      <c r="AT279" s="429"/>
      <c r="AU279" s="429"/>
      <c r="AV279" s="429"/>
      <c r="AW279" s="429"/>
      <c r="AX279" s="429"/>
      <c r="AY279" s="429"/>
      <c r="AZ279" s="429"/>
      <c r="BA279" s="429"/>
      <c r="BB279" s="429"/>
      <c r="BC279" s="429"/>
      <c r="BD279" s="429"/>
      <c r="BE279" s="429"/>
      <c r="BF279" s="429"/>
      <c r="BG279" s="429"/>
      <c r="BH279" s="429"/>
      <c r="BI279" s="429"/>
      <c r="BJ279" s="429"/>
      <c r="BK279" s="429"/>
      <c r="BL279" s="429"/>
      <c r="BM279" s="429"/>
      <c r="BN279" s="429"/>
      <c r="BO279" s="429"/>
      <c r="BP279" s="429"/>
      <c r="BQ279" s="429"/>
      <c r="BR279" s="429"/>
    </row>
    <row r="280" spans="2:70" ht="12.75" customHeight="1" x14ac:dyDescent="0.2">
      <c r="B280" s="429"/>
      <c r="C280" s="429"/>
      <c r="D280" s="429"/>
      <c r="E280" s="429"/>
      <c r="F280" s="429"/>
      <c r="G280" s="429"/>
      <c r="H280" s="429"/>
      <c r="I280" s="429"/>
      <c r="J280" s="429"/>
      <c r="K280" s="473"/>
      <c r="L280" s="429"/>
      <c r="M280" s="429"/>
      <c r="N280" s="429"/>
      <c r="O280" s="429"/>
      <c r="P280" s="429"/>
      <c r="Q280" s="429"/>
      <c r="R280" s="429"/>
      <c r="S280" s="429"/>
      <c r="T280" s="429"/>
      <c r="U280" s="429"/>
      <c r="V280" s="429"/>
      <c r="W280" s="429"/>
      <c r="X280" s="429"/>
      <c r="Y280" s="429"/>
      <c r="Z280" s="429"/>
      <c r="AA280" s="429"/>
      <c r="AB280" s="429"/>
      <c r="AC280" s="429"/>
      <c r="AD280" s="429"/>
      <c r="AE280" s="429"/>
      <c r="AF280" s="429"/>
      <c r="AG280" s="429"/>
      <c r="AH280" s="429"/>
      <c r="AI280" s="429"/>
      <c r="AJ280" s="429"/>
      <c r="AK280" s="429"/>
      <c r="AL280" s="429"/>
      <c r="AM280" s="429"/>
      <c r="AN280" s="429"/>
      <c r="AO280" s="429"/>
      <c r="AP280" s="429"/>
      <c r="AQ280" s="429"/>
      <c r="AR280" s="429"/>
      <c r="AS280" s="429"/>
      <c r="AT280" s="429"/>
      <c r="AU280" s="429"/>
      <c r="AV280" s="429"/>
      <c r="AW280" s="429"/>
      <c r="AX280" s="429"/>
      <c r="AY280" s="429"/>
      <c r="AZ280" s="429"/>
      <c r="BA280" s="429"/>
      <c r="BB280" s="429"/>
      <c r="BC280" s="429"/>
      <c r="BD280" s="429"/>
      <c r="BE280" s="429"/>
      <c r="BF280" s="429"/>
      <c r="BG280" s="429"/>
      <c r="BH280" s="429"/>
      <c r="BI280" s="429"/>
      <c r="BJ280" s="429"/>
      <c r="BK280" s="429"/>
      <c r="BL280" s="429"/>
      <c r="BM280" s="429"/>
      <c r="BN280" s="429"/>
      <c r="BO280" s="429"/>
      <c r="BP280" s="429"/>
      <c r="BQ280" s="429"/>
      <c r="BR280" s="429"/>
    </row>
    <row r="281" spans="2:70" ht="12.75" customHeight="1" x14ac:dyDescent="0.2">
      <c r="B281" s="429"/>
      <c r="C281" s="429"/>
      <c r="D281" s="429"/>
      <c r="E281" s="429"/>
      <c r="F281" s="429"/>
      <c r="G281" s="429"/>
      <c r="H281" s="429"/>
      <c r="I281" s="429"/>
      <c r="J281" s="429"/>
      <c r="K281" s="473"/>
      <c r="L281" s="429"/>
      <c r="M281" s="429"/>
      <c r="N281" s="429"/>
      <c r="O281" s="429"/>
      <c r="P281" s="429"/>
      <c r="Q281" s="429"/>
      <c r="R281" s="429"/>
      <c r="S281" s="429"/>
      <c r="T281" s="429"/>
      <c r="U281" s="429"/>
      <c r="V281" s="429"/>
      <c r="W281" s="429"/>
      <c r="X281" s="429"/>
      <c r="Y281" s="429"/>
      <c r="Z281" s="429"/>
      <c r="AA281" s="429"/>
      <c r="AB281" s="429"/>
      <c r="AC281" s="429"/>
      <c r="AD281" s="429"/>
      <c r="AE281" s="429"/>
      <c r="AF281" s="429"/>
      <c r="AG281" s="429"/>
      <c r="AH281" s="429"/>
      <c r="AI281" s="429"/>
      <c r="AJ281" s="429"/>
      <c r="AK281" s="429"/>
      <c r="AL281" s="429"/>
      <c r="AM281" s="429"/>
      <c r="AN281" s="429"/>
      <c r="AO281" s="429"/>
      <c r="AP281" s="429"/>
      <c r="AQ281" s="429"/>
      <c r="AR281" s="429"/>
      <c r="AS281" s="429"/>
      <c r="AT281" s="429"/>
      <c r="AU281" s="429"/>
      <c r="AV281" s="429"/>
      <c r="AW281" s="429"/>
      <c r="AX281" s="429"/>
      <c r="AY281" s="429"/>
      <c r="AZ281" s="429"/>
      <c r="BA281" s="429"/>
      <c r="BB281" s="429"/>
      <c r="BC281" s="429"/>
      <c r="BD281" s="429"/>
      <c r="BE281" s="429"/>
      <c r="BF281" s="429"/>
      <c r="BG281" s="429"/>
      <c r="BH281" s="429"/>
      <c r="BI281" s="429"/>
      <c r="BJ281" s="429"/>
      <c r="BK281" s="429"/>
      <c r="BL281" s="429"/>
      <c r="BM281" s="429"/>
      <c r="BN281" s="429"/>
      <c r="BO281" s="429"/>
      <c r="BP281" s="429"/>
      <c r="BQ281" s="429"/>
      <c r="BR281" s="429"/>
    </row>
    <row r="282" spans="2:70" ht="12.75" customHeight="1" x14ac:dyDescent="0.2">
      <c r="B282" s="429"/>
      <c r="C282" s="429"/>
      <c r="D282" s="429"/>
      <c r="E282" s="429"/>
      <c r="F282" s="429"/>
      <c r="G282" s="429"/>
      <c r="H282" s="429"/>
      <c r="I282" s="429"/>
      <c r="J282" s="429"/>
      <c r="K282" s="473"/>
      <c r="L282" s="429"/>
      <c r="M282" s="429"/>
      <c r="N282" s="429"/>
      <c r="O282" s="429"/>
      <c r="P282" s="429"/>
      <c r="Q282" s="429"/>
      <c r="R282" s="429"/>
      <c r="S282" s="429"/>
      <c r="T282" s="429"/>
      <c r="U282" s="429"/>
      <c r="V282" s="429"/>
      <c r="W282" s="429"/>
      <c r="X282" s="429"/>
      <c r="Y282" s="429"/>
      <c r="Z282" s="429"/>
      <c r="AA282" s="429"/>
      <c r="AB282" s="429"/>
      <c r="AC282" s="429"/>
      <c r="AD282" s="429"/>
      <c r="AE282" s="429"/>
      <c r="AF282" s="429"/>
      <c r="AG282" s="429"/>
      <c r="AH282" s="429"/>
      <c r="AI282" s="429"/>
      <c r="AJ282" s="429"/>
      <c r="AK282" s="429"/>
      <c r="AL282" s="429"/>
      <c r="AM282" s="429"/>
      <c r="AN282" s="429"/>
      <c r="AO282" s="429"/>
      <c r="AP282" s="429"/>
      <c r="AQ282" s="429"/>
      <c r="AR282" s="429"/>
      <c r="AS282" s="429"/>
      <c r="AT282" s="429"/>
      <c r="AU282" s="429"/>
      <c r="AV282" s="429"/>
      <c r="AW282" s="429"/>
      <c r="AX282" s="429"/>
      <c r="AY282" s="429"/>
      <c r="AZ282" s="429"/>
      <c r="BA282" s="429"/>
      <c r="BB282" s="429"/>
      <c r="BC282" s="429"/>
      <c r="BD282" s="429"/>
      <c r="BE282" s="429"/>
      <c r="BF282" s="429"/>
      <c r="BG282" s="429"/>
      <c r="BH282" s="429"/>
      <c r="BI282" s="429"/>
      <c r="BJ282" s="429"/>
      <c r="BK282" s="429"/>
      <c r="BL282" s="429"/>
      <c r="BM282" s="429"/>
      <c r="BN282" s="429"/>
      <c r="BO282" s="429"/>
      <c r="BP282" s="429"/>
      <c r="BQ282" s="429"/>
      <c r="BR282" s="429"/>
    </row>
    <row r="283" spans="2:70" ht="12.75" customHeight="1" x14ac:dyDescent="0.2">
      <c r="B283" s="429"/>
      <c r="C283" s="429"/>
      <c r="D283" s="429"/>
      <c r="E283" s="429"/>
      <c r="F283" s="429"/>
      <c r="G283" s="429"/>
      <c r="H283" s="429"/>
      <c r="I283" s="429"/>
      <c r="J283" s="429"/>
      <c r="K283" s="473"/>
      <c r="L283" s="429"/>
      <c r="M283" s="429"/>
      <c r="N283" s="429"/>
      <c r="O283" s="429"/>
      <c r="P283" s="429"/>
      <c r="Q283" s="429"/>
      <c r="R283" s="429"/>
      <c r="S283" s="429"/>
      <c r="T283" s="429"/>
      <c r="U283" s="429"/>
      <c r="V283" s="429"/>
      <c r="W283" s="429"/>
      <c r="X283" s="429"/>
      <c r="Y283" s="429"/>
      <c r="Z283" s="429"/>
      <c r="AA283" s="429"/>
      <c r="AB283" s="429"/>
      <c r="AC283" s="429"/>
      <c r="AD283" s="429"/>
      <c r="AE283" s="429"/>
      <c r="AF283" s="429"/>
      <c r="AG283" s="429"/>
      <c r="AH283" s="429"/>
      <c r="AI283" s="429"/>
      <c r="AJ283" s="429"/>
      <c r="AK283" s="429"/>
      <c r="AL283" s="429"/>
      <c r="AM283" s="429"/>
      <c r="AN283" s="429"/>
      <c r="AO283" s="429"/>
      <c r="AP283" s="429"/>
      <c r="AQ283" s="429"/>
      <c r="AR283" s="429"/>
      <c r="AS283" s="429"/>
      <c r="AT283" s="429"/>
      <c r="AU283" s="429"/>
      <c r="AV283" s="429"/>
      <c r="AW283" s="429"/>
      <c r="AX283" s="429"/>
      <c r="AY283" s="429"/>
      <c r="AZ283" s="429"/>
      <c r="BA283" s="429"/>
      <c r="BB283" s="429"/>
      <c r="BC283" s="429"/>
      <c r="BD283" s="429"/>
      <c r="BE283" s="429"/>
      <c r="BF283" s="429"/>
      <c r="BG283" s="429"/>
      <c r="BH283" s="429"/>
      <c r="BI283" s="429"/>
      <c r="BJ283" s="429"/>
      <c r="BK283" s="429"/>
      <c r="BL283" s="429"/>
      <c r="BM283" s="429"/>
      <c r="BN283" s="429"/>
      <c r="BO283" s="429"/>
      <c r="BP283" s="429"/>
      <c r="BQ283" s="429"/>
      <c r="BR283" s="429"/>
    </row>
    <row r="284" spans="2:70" ht="12.75" customHeight="1" x14ac:dyDescent="0.2">
      <c r="B284" s="429"/>
      <c r="C284" s="429"/>
      <c r="D284" s="429"/>
      <c r="E284" s="429"/>
      <c r="F284" s="429"/>
      <c r="G284" s="429"/>
      <c r="H284" s="429"/>
      <c r="I284" s="429"/>
      <c r="J284" s="429"/>
      <c r="K284" s="473"/>
      <c r="L284" s="429"/>
      <c r="M284" s="429"/>
      <c r="N284" s="429"/>
      <c r="O284" s="429"/>
      <c r="P284" s="429"/>
      <c r="Q284" s="429"/>
      <c r="R284" s="429"/>
      <c r="S284" s="429"/>
      <c r="T284" s="429"/>
      <c r="U284" s="429"/>
      <c r="V284" s="429"/>
      <c r="W284" s="429"/>
      <c r="X284" s="429"/>
      <c r="Y284" s="429"/>
      <c r="Z284" s="429"/>
      <c r="AA284" s="429"/>
      <c r="AB284" s="429"/>
      <c r="AC284" s="429"/>
      <c r="AD284" s="429"/>
      <c r="AE284" s="429"/>
      <c r="AF284" s="429"/>
      <c r="AG284" s="429"/>
      <c r="AH284" s="429"/>
      <c r="AI284" s="429"/>
      <c r="AJ284" s="429"/>
      <c r="AK284" s="429"/>
      <c r="AL284" s="429"/>
      <c r="AM284" s="429"/>
      <c r="AN284" s="429"/>
      <c r="AO284" s="429"/>
      <c r="AP284" s="429"/>
      <c r="AQ284" s="429"/>
      <c r="AR284" s="429"/>
      <c r="AS284" s="429"/>
      <c r="AT284" s="429"/>
      <c r="AU284" s="429"/>
      <c r="AV284" s="429"/>
      <c r="AW284" s="429"/>
      <c r="AX284" s="429"/>
      <c r="AY284" s="429"/>
      <c r="AZ284" s="429"/>
      <c r="BA284" s="429"/>
      <c r="BB284" s="429"/>
      <c r="BC284" s="429"/>
      <c r="BD284" s="429"/>
      <c r="BE284" s="429"/>
      <c r="BF284" s="429"/>
      <c r="BG284" s="429"/>
      <c r="BH284" s="429"/>
      <c r="BI284" s="429"/>
      <c r="BJ284" s="429"/>
      <c r="BK284" s="429"/>
      <c r="BL284" s="429"/>
      <c r="BM284" s="429"/>
      <c r="BN284" s="429"/>
      <c r="BO284" s="429"/>
      <c r="BP284" s="429"/>
      <c r="BQ284" s="429"/>
      <c r="BR284" s="429"/>
    </row>
    <row r="285" spans="2:70" ht="12.75" customHeight="1" x14ac:dyDescent="0.2">
      <c r="B285" s="429"/>
      <c r="C285" s="429"/>
      <c r="D285" s="429"/>
      <c r="E285" s="429"/>
      <c r="F285" s="429"/>
      <c r="G285" s="429"/>
      <c r="H285" s="429"/>
      <c r="I285" s="429"/>
      <c r="J285" s="429"/>
      <c r="K285" s="473"/>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c r="AI285" s="429"/>
      <c r="AJ285" s="429"/>
      <c r="AK285" s="429"/>
      <c r="AL285" s="429"/>
      <c r="AM285" s="429"/>
      <c r="AN285" s="429"/>
      <c r="AO285" s="429"/>
      <c r="AP285" s="429"/>
      <c r="AQ285" s="429"/>
      <c r="AR285" s="429"/>
      <c r="AS285" s="429"/>
      <c r="AT285" s="429"/>
      <c r="AU285" s="429"/>
      <c r="AV285" s="429"/>
      <c r="AW285" s="429"/>
      <c r="AX285" s="429"/>
      <c r="AY285" s="429"/>
      <c r="AZ285" s="429"/>
      <c r="BA285" s="429"/>
      <c r="BB285" s="429"/>
      <c r="BC285" s="429"/>
      <c r="BD285" s="429"/>
      <c r="BE285" s="429"/>
      <c r="BF285" s="429"/>
      <c r="BG285" s="429"/>
      <c r="BH285" s="429"/>
      <c r="BI285" s="429"/>
      <c r="BJ285" s="429"/>
      <c r="BK285" s="429"/>
      <c r="BL285" s="429"/>
      <c r="BM285" s="429"/>
      <c r="BN285" s="429"/>
      <c r="BO285" s="429"/>
      <c r="BP285" s="429"/>
      <c r="BQ285" s="429"/>
      <c r="BR285" s="429"/>
    </row>
    <row r="286" spans="2:70" ht="12.75" customHeight="1" x14ac:dyDescent="0.2">
      <c r="B286" s="429"/>
      <c r="C286" s="429"/>
      <c r="D286" s="429"/>
      <c r="E286" s="429"/>
      <c r="F286" s="429"/>
      <c r="G286" s="429"/>
      <c r="H286" s="429"/>
      <c r="I286" s="429"/>
      <c r="J286" s="429"/>
      <c r="K286" s="473"/>
      <c r="L286" s="429"/>
      <c r="M286" s="429"/>
      <c r="N286" s="429"/>
      <c r="O286" s="429"/>
      <c r="P286" s="429"/>
      <c r="Q286" s="429"/>
      <c r="R286" s="429"/>
      <c r="S286" s="429"/>
      <c r="T286" s="429"/>
      <c r="U286" s="429"/>
      <c r="V286" s="429"/>
      <c r="W286" s="429"/>
      <c r="X286" s="429"/>
      <c r="Y286" s="429"/>
      <c r="Z286" s="429"/>
      <c r="AA286" s="429"/>
      <c r="AB286" s="429"/>
      <c r="AC286" s="429"/>
      <c r="AD286" s="429"/>
      <c r="AE286" s="429"/>
      <c r="AF286" s="429"/>
      <c r="AG286" s="429"/>
      <c r="AH286" s="429"/>
      <c r="AI286" s="429"/>
      <c r="AJ286" s="429"/>
      <c r="AK286" s="429"/>
      <c r="AL286" s="429"/>
      <c r="AM286" s="429"/>
      <c r="AN286" s="429"/>
      <c r="AO286" s="429"/>
      <c r="AP286" s="429"/>
      <c r="AQ286" s="429"/>
      <c r="AR286" s="429"/>
      <c r="AS286" s="429"/>
      <c r="AT286" s="429"/>
      <c r="AU286" s="429"/>
      <c r="AV286" s="429"/>
      <c r="AW286" s="429"/>
      <c r="AX286" s="429"/>
      <c r="AY286" s="429"/>
      <c r="AZ286" s="429"/>
      <c r="BA286" s="429"/>
      <c r="BB286" s="429"/>
      <c r="BC286" s="429"/>
      <c r="BD286" s="429"/>
      <c r="BE286" s="429"/>
      <c r="BF286" s="429"/>
      <c r="BG286" s="429"/>
      <c r="BH286" s="429"/>
      <c r="BI286" s="429"/>
      <c r="BJ286" s="429"/>
      <c r="BK286" s="429"/>
      <c r="BL286" s="429"/>
      <c r="BM286" s="429"/>
      <c r="BN286" s="429"/>
      <c r="BO286" s="429"/>
      <c r="BP286" s="429"/>
      <c r="BQ286" s="429"/>
      <c r="BR286" s="429"/>
    </row>
    <row r="287" spans="2:70" ht="12.75" customHeight="1" x14ac:dyDescent="0.2">
      <c r="B287" s="429"/>
      <c r="C287" s="429"/>
      <c r="D287" s="429"/>
      <c r="E287" s="429"/>
      <c r="F287" s="429"/>
      <c r="G287" s="429"/>
      <c r="H287" s="429"/>
      <c r="I287" s="429"/>
      <c r="J287" s="429"/>
      <c r="K287" s="473"/>
      <c r="L287" s="429"/>
      <c r="M287" s="429"/>
      <c r="N287" s="429"/>
      <c r="O287" s="429"/>
      <c r="P287" s="429"/>
      <c r="Q287" s="429"/>
      <c r="R287" s="429"/>
      <c r="S287" s="429"/>
      <c r="T287" s="429"/>
      <c r="U287" s="429"/>
      <c r="V287" s="429"/>
      <c r="W287" s="429"/>
      <c r="X287" s="429"/>
      <c r="Y287" s="429"/>
      <c r="Z287" s="429"/>
      <c r="AA287" s="429"/>
      <c r="AB287" s="429"/>
      <c r="AC287" s="429"/>
      <c r="AD287" s="429"/>
      <c r="AE287" s="429"/>
      <c r="AF287" s="429"/>
      <c r="AG287" s="429"/>
      <c r="AH287" s="429"/>
      <c r="AI287" s="429"/>
      <c r="AJ287" s="429"/>
      <c r="AK287" s="429"/>
      <c r="AL287" s="429"/>
      <c r="AM287" s="429"/>
      <c r="AN287" s="429"/>
      <c r="AO287" s="429"/>
      <c r="AP287" s="429"/>
      <c r="AQ287" s="429"/>
      <c r="AR287" s="429"/>
      <c r="AS287" s="429"/>
      <c r="AT287" s="429"/>
      <c r="AU287" s="429"/>
      <c r="AV287" s="429"/>
      <c r="AW287" s="429"/>
      <c r="AX287" s="429"/>
      <c r="AY287" s="429"/>
      <c r="AZ287" s="429"/>
      <c r="BA287" s="429"/>
      <c r="BB287" s="429"/>
      <c r="BC287" s="429"/>
      <c r="BD287" s="429"/>
      <c r="BE287" s="429"/>
      <c r="BF287" s="429"/>
      <c r="BG287" s="429"/>
      <c r="BH287" s="429"/>
      <c r="BI287" s="429"/>
      <c r="BJ287" s="429"/>
      <c r="BK287" s="429"/>
      <c r="BL287" s="429"/>
      <c r="BM287" s="429"/>
      <c r="BN287" s="429"/>
      <c r="BO287" s="429"/>
      <c r="BP287" s="429"/>
      <c r="BQ287" s="429"/>
      <c r="BR287" s="429"/>
    </row>
    <row r="288" spans="2:70" ht="12.75" customHeight="1" x14ac:dyDescent="0.2">
      <c r="B288" s="429"/>
      <c r="C288" s="429"/>
      <c r="D288" s="429"/>
      <c r="E288" s="429"/>
      <c r="F288" s="429"/>
      <c r="G288" s="429"/>
      <c r="H288" s="429"/>
      <c r="I288" s="429"/>
      <c r="J288" s="429"/>
      <c r="K288" s="473"/>
      <c r="L288" s="429"/>
      <c r="M288" s="429"/>
      <c r="N288" s="429"/>
      <c r="O288" s="429"/>
      <c r="P288" s="429"/>
      <c r="Q288" s="429"/>
      <c r="R288" s="429"/>
      <c r="S288" s="429"/>
      <c r="T288" s="429"/>
      <c r="U288" s="429"/>
      <c r="V288" s="429"/>
      <c r="W288" s="429"/>
      <c r="X288" s="429"/>
      <c r="Y288" s="429"/>
      <c r="Z288" s="429"/>
      <c r="AA288" s="429"/>
      <c r="AB288" s="429"/>
      <c r="AC288" s="429"/>
      <c r="AD288" s="429"/>
      <c r="AE288" s="429"/>
      <c r="AF288" s="429"/>
      <c r="AG288" s="429"/>
      <c r="AH288" s="429"/>
      <c r="AI288" s="429"/>
      <c r="AJ288" s="429"/>
      <c r="AK288" s="429"/>
      <c r="AL288" s="429"/>
      <c r="AM288" s="429"/>
      <c r="AN288" s="429"/>
      <c r="AO288" s="429"/>
      <c r="AP288" s="429"/>
      <c r="AQ288" s="429"/>
      <c r="AR288" s="429"/>
      <c r="AS288" s="429"/>
      <c r="AT288" s="429"/>
      <c r="AU288" s="429"/>
      <c r="AV288" s="429"/>
      <c r="AW288" s="429"/>
      <c r="AX288" s="429"/>
      <c r="AY288" s="429"/>
      <c r="AZ288" s="429"/>
      <c r="BA288" s="429"/>
      <c r="BB288" s="429"/>
      <c r="BC288" s="429"/>
      <c r="BD288" s="429"/>
      <c r="BE288" s="429"/>
      <c r="BF288" s="429"/>
      <c r="BG288" s="429"/>
      <c r="BH288" s="429"/>
      <c r="BI288" s="429"/>
      <c r="BJ288" s="429"/>
      <c r="BK288" s="429"/>
      <c r="BL288" s="429"/>
      <c r="BM288" s="429"/>
      <c r="BN288" s="429"/>
      <c r="BO288" s="429"/>
      <c r="BP288" s="429"/>
      <c r="BQ288" s="429"/>
      <c r="BR288" s="429"/>
    </row>
    <row r="289" spans="2:70" ht="12.75" customHeight="1" x14ac:dyDescent="0.2">
      <c r="B289" s="429"/>
      <c r="C289" s="429"/>
      <c r="D289" s="429"/>
      <c r="E289" s="429"/>
      <c r="F289" s="429"/>
      <c r="G289" s="429"/>
      <c r="H289" s="429"/>
      <c r="I289" s="429"/>
      <c r="J289" s="429"/>
      <c r="K289" s="473"/>
      <c r="L289" s="429"/>
      <c r="M289" s="429"/>
      <c r="N289" s="429"/>
      <c r="O289" s="429"/>
      <c r="P289" s="429"/>
      <c r="Q289" s="429"/>
      <c r="R289" s="429"/>
      <c r="S289" s="429"/>
      <c r="T289" s="429"/>
      <c r="U289" s="429"/>
      <c r="V289" s="429"/>
      <c r="W289" s="429"/>
      <c r="X289" s="429"/>
      <c r="Y289" s="429"/>
      <c r="Z289" s="429"/>
      <c r="AA289" s="429"/>
      <c r="AB289" s="429"/>
      <c r="AC289" s="429"/>
      <c r="AD289" s="429"/>
      <c r="AE289" s="429"/>
      <c r="AF289" s="429"/>
      <c r="AG289" s="429"/>
      <c r="AH289" s="429"/>
      <c r="AI289" s="429"/>
      <c r="AJ289" s="429"/>
      <c r="AK289" s="429"/>
      <c r="AL289" s="429"/>
      <c r="AM289" s="429"/>
      <c r="AN289" s="429"/>
      <c r="AO289" s="429"/>
      <c r="AP289" s="429"/>
      <c r="AQ289" s="429"/>
      <c r="AR289" s="429"/>
      <c r="AS289" s="429"/>
      <c r="AT289" s="429"/>
      <c r="AU289" s="429"/>
      <c r="AV289" s="429"/>
      <c r="AW289" s="429"/>
      <c r="AX289" s="429"/>
      <c r="AY289" s="429"/>
      <c r="AZ289" s="429"/>
      <c r="BA289" s="429"/>
      <c r="BB289" s="429"/>
      <c r="BC289" s="429"/>
      <c r="BD289" s="429"/>
      <c r="BE289" s="429"/>
      <c r="BF289" s="429"/>
      <c r="BG289" s="429"/>
      <c r="BH289" s="429"/>
      <c r="BI289" s="429"/>
      <c r="BJ289" s="429"/>
      <c r="BK289" s="429"/>
      <c r="BL289" s="429"/>
      <c r="BM289" s="429"/>
      <c r="BN289" s="429"/>
      <c r="BO289" s="429"/>
      <c r="BP289" s="429"/>
      <c r="BQ289" s="429"/>
      <c r="BR289" s="429"/>
    </row>
    <row r="290" spans="2:70" ht="12.75" customHeight="1" x14ac:dyDescent="0.2">
      <c r="B290" s="429"/>
      <c r="C290" s="429"/>
      <c r="D290" s="429"/>
      <c r="E290" s="429"/>
      <c r="F290" s="429"/>
      <c r="G290" s="429"/>
      <c r="H290" s="429"/>
      <c r="I290" s="429"/>
      <c r="J290" s="429"/>
      <c r="K290" s="473"/>
      <c r="L290" s="429"/>
      <c r="M290" s="429"/>
      <c r="N290" s="429"/>
      <c r="O290" s="429"/>
      <c r="P290" s="429"/>
      <c r="Q290" s="429"/>
      <c r="R290" s="429"/>
      <c r="S290" s="429"/>
      <c r="T290" s="429"/>
      <c r="U290" s="429"/>
      <c r="V290" s="429"/>
      <c r="W290" s="429"/>
      <c r="X290" s="429"/>
      <c r="Y290" s="429"/>
      <c r="Z290" s="429"/>
      <c r="AA290" s="429"/>
      <c r="AB290" s="429"/>
      <c r="AC290" s="429"/>
      <c r="AD290" s="429"/>
      <c r="AE290" s="429"/>
      <c r="AF290" s="429"/>
      <c r="AG290" s="429"/>
      <c r="AH290" s="429"/>
      <c r="AI290" s="429"/>
      <c r="AJ290" s="429"/>
      <c r="AK290" s="429"/>
      <c r="AL290" s="429"/>
      <c r="AM290" s="429"/>
      <c r="AN290" s="429"/>
      <c r="AO290" s="429"/>
      <c r="AP290" s="429"/>
      <c r="AQ290" s="429"/>
      <c r="AR290" s="429"/>
      <c r="AS290" s="429"/>
      <c r="AT290" s="429"/>
      <c r="AU290" s="429"/>
      <c r="AV290" s="429"/>
      <c r="AW290" s="429"/>
      <c r="AX290" s="429"/>
      <c r="AY290" s="429"/>
      <c r="AZ290" s="429"/>
      <c r="BA290" s="429"/>
      <c r="BB290" s="429"/>
      <c r="BC290" s="429"/>
      <c r="BD290" s="429"/>
      <c r="BE290" s="429"/>
      <c r="BF290" s="429"/>
      <c r="BG290" s="429"/>
      <c r="BH290" s="429"/>
      <c r="BI290" s="429"/>
      <c r="BJ290" s="429"/>
      <c r="BK290" s="429"/>
      <c r="BL290" s="429"/>
      <c r="BM290" s="429"/>
      <c r="BN290" s="429"/>
      <c r="BO290" s="429"/>
      <c r="BP290" s="429"/>
      <c r="BQ290" s="429"/>
      <c r="BR290" s="429"/>
    </row>
    <row r="291" spans="2:70" ht="12.75" customHeight="1" x14ac:dyDescent="0.2">
      <c r="B291" s="429"/>
      <c r="C291" s="429"/>
      <c r="D291" s="429"/>
      <c r="E291" s="429"/>
      <c r="F291" s="429"/>
      <c r="G291" s="429"/>
      <c r="H291" s="429"/>
      <c r="I291" s="429"/>
      <c r="J291" s="429"/>
      <c r="K291" s="473"/>
      <c r="L291" s="429"/>
      <c r="M291" s="429"/>
      <c r="N291" s="429"/>
      <c r="O291" s="429"/>
      <c r="P291" s="429"/>
      <c r="Q291" s="429"/>
      <c r="R291" s="429"/>
      <c r="S291" s="429"/>
      <c r="T291" s="429"/>
      <c r="U291" s="429"/>
      <c r="V291" s="429"/>
      <c r="W291" s="429"/>
      <c r="X291" s="429"/>
      <c r="Y291" s="429"/>
      <c r="Z291" s="429"/>
      <c r="AA291" s="429"/>
      <c r="AB291" s="429"/>
      <c r="AC291" s="429"/>
      <c r="AD291" s="429"/>
      <c r="AE291" s="429"/>
      <c r="AF291" s="429"/>
      <c r="AG291" s="429"/>
      <c r="AH291" s="429"/>
      <c r="AI291" s="429"/>
      <c r="AJ291" s="429"/>
      <c r="AK291" s="429"/>
      <c r="AL291" s="429"/>
      <c r="AM291" s="429"/>
      <c r="AN291" s="429"/>
      <c r="AO291" s="429"/>
      <c r="AP291" s="429"/>
      <c r="AQ291" s="429"/>
      <c r="AR291" s="429"/>
      <c r="AS291" s="429"/>
      <c r="AT291" s="429"/>
      <c r="AU291" s="429"/>
      <c r="AV291" s="429"/>
      <c r="AW291" s="429"/>
      <c r="AX291" s="429"/>
      <c r="AY291" s="429"/>
      <c r="AZ291" s="429"/>
      <c r="BA291" s="429"/>
      <c r="BB291" s="429"/>
      <c r="BC291" s="429"/>
      <c r="BD291" s="429"/>
      <c r="BE291" s="429"/>
      <c r="BF291" s="429"/>
      <c r="BG291" s="429"/>
      <c r="BH291" s="429"/>
      <c r="BI291" s="429"/>
      <c r="BJ291" s="429"/>
      <c r="BK291" s="429"/>
      <c r="BL291" s="429"/>
      <c r="BM291" s="429"/>
      <c r="BN291" s="429"/>
      <c r="BO291" s="429"/>
      <c r="BP291" s="429"/>
      <c r="BQ291" s="429"/>
      <c r="BR291" s="429"/>
    </row>
    <row r="292" spans="2:70" ht="12.75" customHeight="1" x14ac:dyDescent="0.2">
      <c r="B292" s="429"/>
      <c r="C292" s="429"/>
      <c r="D292" s="429"/>
      <c r="E292" s="429"/>
      <c r="F292" s="429"/>
      <c r="G292" s="429"/>
      <c r="H292" s="429"/>
      <c r="I292" s="429"/>
      <c r="J292" s="429"/>
      <c r="K292" s="473"/>
      <c r="L292" s="429"/>
      <c r="M292" s="429"/>
      <c r="N292" s="429"/>
      <c r="O292" s="429"/>
      <c r="P292" s="429"/>
      <c r="Q292" s="429"/>
      <c r="R292" s="429"/>
      <c r="S292" s="429"/>
      <c r="T292" s="429"/>
      <c r="U292" s="429"/>
      <c r="V292" s="429"/>
      <c r="W292" s="429"/>
      <c r="X292" s="429"/>
      <c r="Y292" s="429"/>
      <c r="Z292" s="429"/>
      <c r="AA292" s="429"/>
      <c r="AB292" s="429"/>
      <c r="AC292" s="429"/>
      <c r="AD292" s="429"/>
      <c r="AE292" s="429"/>
      <c r="AF292" s="429"/>
      <c r="AG292" s="429"/>
      <c r="AH292" s="429"/>
      <c r="AI292" s="429"/>
      <c r="AJ292" s="429"/>
      <c r="AK292" s="429"/>
      <c r="AL292" s="429"/>
      <c r="AM292" s="429"/>
      <c r="AN292" s="429"/>
      <c r="AO292" s="429"/>
      <c r="AP292" s="429"/>
      <c r="AQ292" s="429"/>
      <c r="AR292" s="429"/>
      <c r="AS292" s="429"/>
      <c r="AT292" s="429"/>
      <c r="AU292" s="429"/>
      <c r="AV292" s="429"/>
      <c r="AW292" s="429"/>
      <c r="AX292" s="429"/>
      <c r="AY292" s="429"/>
      <c r="AZ292" s="429"/>
      <c r="BA292" s="429"/>
      <c r="BB292" s="429"/>
      <c r="BC292" s="429"/>
      <c r="BD292" s="429"/>
      <c r="BE292" s="429"/>
      <c r="BF292" s="429"/>
      <c r="BG292" s="429"/>
      <c r="BH292" s="429"/>
      <c r="BI292" s="429"/>
      <c r="BJ292" s="429"/>
      <c r="BK292" s="429"/>
      <c r="BL292" s="429"/>
      <c r="BM292" s="429"/>
      <c r="BN292" s="429"/>
      <c r="BO292" s="429"/>
      <c r="BP292" s="429"/>
      <c r="BQ292" s="429"/>
      <c r="BR292" s="429"/>
    </row>
    <row r="293" spans="2:70" ht="12.75" customHeight="1" x14ac:dyDescent="0.2">
      <c r="B293" s="429"/>
      <c r="C293" s="429"/>
      <c r="D293" s="429"/>
      <c r="E293" s="429"/>
      <c r="F293" s="429"/>
      <c r="G293" s="429"/>
      <c r="H293" s="429"/>
      <c r="I293" s="429"/>
      <c r="J293" s="429"/>
      <c r="K293" s="473"/>
      <c r="L293" s="429"/>
      <c r="M293" s="429"/>
      <c r="N293" s="429"/>
      <c r="O293" s="429"/>
      <c r="P293" s="429"/>
      <c r="Q293" s="429"/>
      <c r="R293" s="429"/>
      <c r="S293" s="429"/>
      <c r="T293" s="429"/>
      <c r="U293" s="429"/>
      <c r="V293" s="429"/>
      <c r="W293" s="429"/>
      <c r="X293" s="429"/>
      <c r="Y293" s="429"/>
      <c r="Z293" s="429"/>
      <c r="AA293" s="429"/>
      <c r="AB293" s="429"/>
      <c r="AC293" s="429"/>
      <c r="AD293" s="429"/>
      <c r="AE293" s="429"/>
      <c r="AF293" s="429"/>
      <c r="AG293" s="429"/>
      <c r="AH293" s="429"/>
      <c r="AI293" s="429"/>
      <c r="AJ293" s="429"/>
      <c r="AK293" s="429"/>
      <c r="AL293" s="429"/>
      <c r="AM293" s="429"/>
      <c r="AN293" s="429"/>
      <c r="AO293" s="429"/>
      <c r="AP293" s="429"/>
      <c r="AQ293" s="429"/>
      <c r="AR293" s="429"/>
      <c r="AS293" s="429"/>
      <c r="AT293" s="429"/>
      <c r="AU293" s="429"/>
      <c r="AV293" s="429"/>
      <c r="AW293" s="429"/>
      <c r="AX293" s="429"/>
      <c r="AY293" s="429"/>
      <c r="AZ293" s="429"/>
      <c r="BA293" s="429"/>
      <c r="BB293" s="429"/>
      <c r="BC293" s="429"/>
      <c r="BD293" s="429"/>
      <c r="BE293" s="429"/>
      <c r="BF293" s="429"/>
      <c r="BG293" s="429"/>
      <c r="BH293" s="429"/>
      <c r="BI293" s="429"/>
      <c r="BJ293" s="429"/>
      <c r="BK293" s="429"/>
      <c r="BL293" s="429"/>
      <c r="BM293" s="429"/>
      <c r="BN293" s="429"/>
      <c r="BO293" s="429"/>
      <c r="BP293" s="429"/>
      <c r="BQ293" s="429"/>
      <c r="BR293" s="429"/>
    </row>
    <row r="294" spans="2:70" ht="12.75" customHeight="1" x14ac:dyDescent="0.2">
      <c r="B294" s="429"/>
      <c r="C294" s="429"/>
      <c r="D294" s="429"/>
      <c r="E294" s="429"/>
      <c r="F294" s="429"/>
      <c r="G294" s="429"/>
      <c r="H294" s="429"/>
      <c r="I294" s="429"/>
      <c r="J294" s="429"/>
      <c r="K294" s="473"/>
      <c r="L294" s="429"/>
      <c r="M294" s="429"/>
      <c r="N294" s="429"/>
      <c r="O294" s="429"/>
      <c r="P294" s="429"/>
      <c r="Q294" s="429"/>
      <c r="R294" s="429"/>
      <c r="S294" s="429"/>
      <c r="T294" s="429"/>
      <c r="U294" s="429"/>
      <c r="V294" s="429"/>
      <c r="W294" s="429"/>
      <c r="X294" s="429"/>
      <c r="Y294" s="429"/>
      <c r="Z294" s="429"/>
      <c r="AA294" s="429"/>
      <c r="AB294" s="429"/>
      <c r="AC294" s="429"/>
      <c r="AD294" s="429"/>
      <c r="AE294" s="429"/>
      <c r="AF294" s="429"/>
      <c r="AG294" s="429"/>
      <c r="AH294" s="429"/>
      <c r="AI294" s="429"/>
      <c r="AJ294" s="429"/>
      <c r="AK294" s="429"/>
      <c r="AL294" s="429"/>
      <c r="AM294" s="429"/>
      <c r="AN294" s="429"/>
      <c r="AO294" s="429"/>
      <c r="AP294" s="429"/>
      <c r="AQ294" s="429"/>
      <c r="AR294" s="429"/>
      <c r="AS294" s="429"/>
      <c r="AT294" s="429"/>
      <c r="AU294" s="429"/>
      <c r="AV294" s="429"/>
      <c r="AW294" s="429"/>
      <c r="AX294" s="429"/>
      <c r="AY294" s="429"/>
      <c r="AZ294" s="429"/>
      <c r="BA294" s="429"/>
      <c r="BB294" s="429"/>
      <c r="BC294" s="429"/>
      <c r="BD294" s="429"/>
      <c r="BE294" s="429"/>
      <c r="BF294" s="429"/>
      <c r="BG294" s="429"/>
      <c r="BH294" s="429"/>
      <c r="BI294" s="429"/>
      <c r="BJ294" s="429"/>
      <c r="BK294" s="429"/>
      <c r="BL294" s="429"/>
      <c r="BM294" s="429"/>
      <c r="BN294" s="429"/>
      <c r="BO294" s="429"/>
      <c r="BP294" s="429"/>
      <c r="BQ294" s="429"/>
      <c r="BR294" s="429"/>
    </row>
    <row r="295" spans="2:70" ht="12.75" customHeight="1" x14ac:dyDescent="0.2">
      <c r="B295" s="429"/>
      <c r="C295" s="429"/>
      <c r="D295" s="429"/>
      <c r="E295" s="429"/>
      <c r="F295" s="429"/>
      <c r="G295" s="429"/>
      <c r="H295" s="429"/>
      <c r="I295" s="429"/>
      <c r="J295" s="429"/>
      <c r="K295" s="473"/>
      <c r="L295" s="429"/>
      <c r="M295" s="429"/>
      <c r="N295" s="429"/>
      <c r="O295" s="429"/>
      <c r="P295" s="429"/>
      <c r="Q295" s="429"/>
      <c r="R295" s="429"/>
      <c r="S295" s="429"/>
      <c r="T295" s="429"/>
      <c r="U295" s="429"/>
      <c r="V295" s="429"/>
      <c r="W295" s="429"/>
      <c r="X295" s="429"/>
      <c r="Y295" s="429"/>
      <c r="Z295" s="429"/>
      <c r="AA295" s="429"/>
      <c r="AB295" s="429"/>
      <c r="AC295" s="429"/>
      <c r="AD295" s="429"/>
      <c r="AE295" s="429"/>
      <c r="AF295" s="429"/>
      <c r="AG295" s="429"/>
      <c r="AH295" s="429"/>
      <c r="AI295" s="429"/>
      <c r="AJ295" s="429"/>
      <c r="AK295" s="429"/>
      <c r="AL295" s="429"/>
      <c r="AM295" s="429"/>
      <c r="AN295" s="429"/>
      <c r="AO295" s="429"/>
      <c r="AP295" s="429"/>
      <c r="AQ295" s="429"/>
      <c r="AR295" s="429"/>
      <c r="AS295" s="429"/>
      <c r="AT295" s="429"/>
      <c r="AU295" s="429"/>
      <c r="AV295" s="429"/>
      <c r="AW295" s="429"/>
      <c r="AX295" s="429"/>
      <c r="AY295" s="429"/>
      <c r="AZ295" s="429"/>
      <c r="BA295" s="429"/>
      <c r="BB295" s="429"/>
      <c r="BC295" s="429"/>
      <c r="BD295" s="429"/>
      <c r="BE295" s="429"/>
      <c r="BF295" s="429"/>
      <c r="BG295" s="429"/>
      <c r="BH295" s="429"/>
      <c r="BI295" s="429"/>
      <c r="BJ295" s="429"/>
      <c r="BK295" s="429"/>
      <c r="BL295" s="429"/>
      <c r="BM295" s="429"/>
      <c r="BN295" s="429"/>
      <c r="BO295" s="429"/>
      <c r="BP295" s="429"/>
      <c r="BQ295" s="429"/>
      <c r="BR295" s="429"/>
    </row>
    <row r="296" spans="2:70" ht="12.75" customHeight="1" x14ac:dyDescent="0.2">
      <c r="B296" s="429"/>
      <c r="C296" s="429"/>
      <c r="D296" s="429"/>
      <c r="E296" s="429"/>
      <c r="F296" s="429"/>
      <c r="G296" s="429"/>
      <c r="H296" s="429"/>
      <c r="I296" s="429"/>
      <c r="J296" s="429"/>
      <c r="K296" s="473"/>
      <c r="L296" s="429"/>
      <c r="M296" s="429"/>
      <c r="N296" s="429"/>
      <c r="O296" s="429"/>
      <c r="P296" s="429"/>
      <c r="Q296" s="429"/>
      <c r="R296" s="429"/>
      <c r="S296" s="429"/>
      <c r="T296" s="429"/>
      <c r="U296" s="429"/>
      <c r="V296" s="429"/>
      <c r="W296" s="429"/>
      <c r="X296" s="429"/>
      <c r="Y296" s="429"/>
      <c r="Z296" s="429"/>
      <c r="AA296" s="429"/>
      <c r="AB296" s="429"/>
      <c r="AC296" s="429"/>
      <c r="AD296" s="429"/>
      <c r="AE296" s="429"/>
      <c r="AF296" s="429"/>
      <c r="AG296" s="429"/>
      <c r="AH296" s="429"/>
      <c r="AI296" s="429"/>
      <c r="AJ296" s="429"/>
      <c r="AK296" s="429"/>
      <c r="AL296" s="429"/>
      <c r="AM296" s="429"/>
      <c r="AN296" s="429"/>
      <c r="AO296" s="429"/>
      <c r="AP296" s="429"/>
      <c r="AQ296" s="429"/>
      <c r="AR296" s="429"/>
      <c r="AS296" s="429"/>
      <c r="AT296" s="429"/>
      <c r="AU296" s="429"/>
      <c r="AV296" s="429"/>
      <c r="AW296" s="429"/>
      <c r="AX296" s="429"/>
      <c r="AY296" s="429"/>
      <c r="AZ296" s="429"/>
      <c r="BA296" s="429"/>
      <c r="BB296" s="429"/>
      <c r="BC296" s="429"/>
      <c r="BD296" s="429"/>
      <c r="BE296" s="429"/>
      <c r="BF296" s="429"/>
      <c r="BG296" s="429"/>
      <c r="BH296" s="429"/>
      <c r="BI296" s="429"/>
      <c r="BJ296" s="429"/>
      <c r="BK296" s="429"/>
      <c r="BL296" s="429"/>
      <c r="BM296" s="429"/>
      <c r="BN296" s="429"/>
      <c r="BO296" s="429"/>
      <c r="BP296" s="429"/>
      <c r="BQ296" s="429"/>
      <c r="BR296" s="429"/>
    </row>
    <row r="297" spans="2:70" ht="12.75" customHeight="1" x14ac:dyDescent="0.2">
      <c r="B297" s="429"/>
      <c r="C297" s="429"/>
      <c r="D297" s="429"/>
      <c r="E297" s="429"/>
      <c r="F297" s="429"/>
      <c r="G297" s="429"/>
      <c r="H297" s="429"/>
      <c r="I297" s="429"/>
      <c r="J297" s="429"/>
      <c r="K297" s="473"/>
      <c r="L297" s="429"/>
      <c r="M297" s="429"/>
      <c r="N297" s="429"/>
      <c r="O297" s="429"/>
      <c r="P297" s="429"/>
      <c r="Q297" s="429"/>
      <c r="R297" s="429"/>
      <c r="S297" s="429"/>
      <c r="T297" s="429"/>
      <c r="U297" s="429"/>
      <c r="V297" s="429"/>
      <c r="W297" s="429"/>
      <c r="X297" s="429"/>
      <c r="Y297" s="429"/>
      <c r="Z297" s="429"/>
      <c r="AA297" s="429"/>
      <c r="AB297" s="429"/>
      <c r="AC297" s="429"/>
      <c r="AD297" s="429"/>
      <c r="AE297" s="429"/>
      <c r="AF297" s="429"/>
      <c r="AG297" s="429"/>
      <c r="AH297" s="429"/>
      <c r="AI297" s="429"/>
      <c r="AJ297" s="429"/>
      <c r="AK297" s="429"/>
      <c r="AL297" s="429"/>
      <c r="AM297" s="429"/>
      <c r="AN297" s="429"/>
      <c r="AO297" s="429"/>
      <c r="AP297" s="429"/>
      <c r="AQ297" s="429"/>
      <c r="AR297" s="429"/>
      <c r="AS297" s="429"/>
      <c r="AT297" s="429"/>
      <c r="AU297" s="429"/>
      <c r="AV297" s="429"/>
      <c r="AW297" s="429"/>
      <c r="AX297" s="429"/>
      <c r="AY297" s="429"/>
      <c r="AZ297" s="429"/>
      <c r="BA297" s="429"/>
      <c r="BB297" s="429"/>
      <c r="BC297" s="429"/>
      <c r="BD297" s="429"/>
      <c r="BE297" s="429"/>
      <c r="BF297" s="429"/>
      <c r="BG297" s="429"/>
      <c r="BH297" s="429"/>
      <c r="BI297" s="429"/>
      <c r="BJ297" s="429"/>
      <c r="BK297" s="429"/>
      <c r="BL297" s="429"/>
      <c r="BM297" s="429"/>
      <c r="BN297" s="429"/>
      <c r="BO297" s="429"/>
      <c r="BP297" s="429"/>
      <c r="BQ297" s="429"/>
      <c r="BR297" s="429"/>
    </row>
    <row r="298" spans="2:70" ht="12.75" customHeight="1" x14ac:dyDescent="0.2">
      <c r="B298" s="429"/>
      <c r="C298" s="429"/>
      <c r="D298" s="429"/>
      <c r="E298" s="429"/>
      <c r="F298" s="429"/>
      <c r="G298" s="429"/>
      <c r="H298" s="429"/>
      <c r="I298" s="429"/>
      <c r="J298" s="429"/>
      <c r="K298" s="473"/>
      <c r="L298" s="429"/>
      <c r="M298" s="429"/>
      <c r="N298" s="429"/>
      <c r="O298" s="429"/>
      <c r="P298" s="429"/>
      <c r="Q298" s="429"/>
      <c r="R298" s="429"/>
      <c r="S298" s="429"/>
      <c r="T298" s="429"/>
      <c r="U298" s="429"/>
      <c r="V298" s="429"/>
      <c r="W298" s="429"/>
      <c r="X298" s="429"/>
      <c r="Y298" s="429"/>
      <c r="Z298" s="429"/>
      <c r="AA298" s="429"/>
      <c r="AB298" s="429"/>
      <c r="AC298" s="429"/>
      <c r="AD298" s="429"/>
      <c r="AE298" s="429"/>
      <c r="AF298" s="429"/>
      <c r="AG298" s="429"/>
      <c r="AH298" s="429"/>
      <c r="AI298" s="429"/>
      <c r="AJ298" s="429"/>
      <c r="AK298" s="429"/>
      <c r="AL298" s="429"/>
      <c r="AM298" s="429"/>
      <c r="AN298" s="429"/>
      <c r="AO298" s="429"/>
      <c r="AP298" s="429"/>
      <c r="AQ298" s="429"/>
      <c r="AR298" s="429"/>
      <c r="AS298" s="429"/>
      <c r="AT298" s="429"/>
      <c r="AU298" s="429"/>
      <c r="AV298" s="429"/>
      <c r="AW298" s="429"/>
      <c r="AX298" s="429"/>
      <c r="AY298" s="429"/>
      <c r="AZ298" s="429"/>
      <c r="BA298" s="429"/>
      <c r="BB298" s="429"/>
      <c r="BC298" s="429"/>
      <c r="BD298" s="429"/>
      <c r="BE298" s="429"/>
      <c r="BF298" s="429"/>
      <c r="BG298" s="429"/>
      <c r="BH298" s="429"/>
      <c r="BI298" s="429"/>
      <c r="BJ298" s="429"/>
      <c r="BK298" s="429"/>
      <c r="BL298" s="429"/>
      <c r="BM298" s="429"/>
      <c r="BN298" s="429"/>
      <c r="BO298" s="429"/>
      <c r="BP298" s="429"/>
      <c r="BQ298" s="429"/>
      <c r="BR298" s="429"/>
    </row>
    <row r="299" spans="2:70" ht="12.75" customHeight="1" x14ac:dyDescent="0.2">
      <c r="B299" s="429"/>
      <c r="C299" s="429"/>
      <c r="D299" s="429"/>
      <c r="E299" s="429"/>
      <c r="F299" s="429"/>
      <c r="G299" s="429"/>
      <c r="H299" s="429"/>
      <c r="I299" s="429"/>
      <c r="J299" s="429"/>
      <c r="K299" s="473"/>
      <c r="L299" s="429"/>
      <c r="M299" s="429"/>
      <c r="N299" s="429"/>
      <c r="O299" s="429"/>
      <c r="P299" s="429"/>
      <c r="Q299" s="429"/>
      <c r="R299" s="429"/>
      <c r="S299" s="429"/>
      <c r="T299" s="429"/>
      <c r="U299" s="429"/>
      <c r="V299" s="429"/>
      <c r="W299" s="429"/>
      <c r="X299" s="429"/>
      <c r="Y299" s="429"/>
      <c r="Z299" s="429"/>
      <c r="AA299" s="429"/>
      <c r="AB299" s="429"/>
      <c r="AC299" s="429"/>
      <c r="AD299" s="429"/>
      <c r="AE299" s="429"/>
      <c r="AF299" s="429"/>
      <c r="AG299" s="429"/>
      <c r="AH299" s="429"/>
      <c r="AI299" s="429"/>
      <c r="AJ299" s="429"/>
      <c r="AK299" s="429"/>
      <c r="AL299" s="429"/>
      <c r="AM299" s="429"/>
      <c r="AN299" s="429"/>
      <c r="AO299" s="429"/>
      <c r="AP299" s="429"/>
      <c r="AQ299" s="429"/>
      <c r="AR299" s="429"/>
      <c r="AS299" s="429"/>
      <c r="AT299" s="429"/>
      <c r="AU299" s="429"/>
      <c r="AV299" s="429"/>
      <c r="AW299" s="429"/>
      <c r="AX299" s="429"/>
      <c r="AY299" s="429"/>
      <c r="AZ299" s="429"/>
      <c r="BA299" s="429"/>
      <c r="BB299" s="429"/>
      <c r="BC299" s="429"/>
      <c r="BD299" s="429"/>
      <c r="BE299" s="429"/>
      <c r="BF299" s="429"/>
      <c r="BG299" s="429"/>
      <c r="BH299" s="429"/>
      <c r="BI299" s="429"/>
      <c r="BJ299" s="429"/>
      <c r="BK299" s="429"/>
      <c r="BL299" s="429"/>
      <c r="BM299" s="429"/>
      <c r="BN299" s="429"/>
      <c r="BO299" s="429"/>
      <c r="BP299" s="429"/>
      <c r="BQ299" s="429"/>
      <c r="BR299" s="429"/>
    </row>
    <row r="300" spans="2:70" ht="12.75" customHeight="1" x14ac:dyDescent="0.2">
      <c r="B300" s="429"/>
      <c r="C300" s="429"/>
      <c r="D300" s="429"/>
      <c r="E300" s="429"/>
      <c r="F300" s="429"/>
      <c r="G300" s="429"/>
      <c r="H300" s="429"/>
      <c r="I300" s="429"/>
      <c r="J300" s="429"/>
      <c r="K300" s="473"/>
      <c r="L300" s="429"/>
      <c r="M300" s="429"/>
      <c r="N300" s="429"/>
      <c r="O300" s="429"/>
      <c r="P300" s="429"/>
      <c r="Q300" s="429"/>
      <c r="R300" s="429"/>
      <c r="S300" s="429"/>
      <c r="T300" s="429"/>
      <c r="U300" s="429"/>
      <c r="V300" s="429"/>
      <c r="W300" s="429"/>
      <c r="X300" s="429"/>
      <c r="Y300" s="429"/>
      <c r="Z300" s="429"/>
      <c r="AA300" s="429"/>
      <c r="AB300" s="429"/>
      <c r="AC300" s="429"/>
      <c r="AD300" s="429"/>
      <c r="AE300" s="429"/>
      <c r="AF300" s="429"/>
      <c r="AG300" s="429"/>
      <c r="AH300" s="429"/>
      <c r="AI300" s="429"/>
      <c r="AJ300" s="429"/>
      <c r="AK300" s="429"/>
      <c r="AL300" s="429"/>
      <c r="AM300" s="429"/>
      <c r="AN300" s="429"/>
      <c r="AO300" s="429"/>
      <c r="AP300" s="429"/>
      <c r="AQ300" s="429"/>
      <c r="AR300" s="429"/>
      <c r="AS300" s="429"/>
      <c r="AT300" s="429"/>
      <c r="AU300" s="429"/>
      <c r="AV300" s="429"/>
      <c r="AW300" s="429"/>
      <c r="AX300" s="429"/>
      <c r="AY300" s="429"/>
      <c r="AZ300" s="429"/>
      <c r="BA300" s="429"/>
      <c r="BB300" s="429"/>
      <c r="BC300" s="429"/>
      <c r="BD300" s="429"/>
      <c r="BE300" s="429"/>
      <c r="BF300" s="429"/>
      <c r="BG300" s="429"/>
      <c r="BH300" s="429"/>
      <c r="BI300" s="429"/>
      <c r="BJ300" s="429"/>
      <c r="BK300" s="429"/>
      <c r="BL300" s="429"/>
      <c r="BM300" s="429"/>
      <c r="BN300" s="429"/>
      <c r="BO300" s="429"/>
      <c r="BP300" s="429"/>
      <c r="BQ300" s="429"/>
      <c r="BR300" s="429"/>
    </row>
    <row r="301" spans="2:70" ht="12.75" customHeight="1" x14ac:dyDescent="0.2">
      <c r="B301" s="429"/>
      <c r="C301" s="429"/>
      <c r="D301" s="429"/>
      <c r="E301" s="429"/>
      <c r="F301" s="429"/>
      <c r="G301" s="429"/>
      <c r="H301" s="429"/>
      <c r="I301" s="429"/>
      <c r="J301" s="429"/>
      <c r="K301" s="473"/>
      <c r="L301" s="429"/>
      <c r="M301" s="429"/>
      <c r="N301" s="429"/>
      <c r="O301" s="429"/>
      <c r="P301" s="429"/>
      <c r="Q301" s="429"/>
      <c r="R301" s="429"/>
      <c r="S301" s="429"/>
      <c r="T301" s="429"/>
      <c r="U301" s="429"/>
      <c r="V301" s="429"/>
      <c r="W301" s="429"/>
      <c r="X301" s="429"/>
      <c r="Y301" s="429"/>
      <c r="Z301" s="429"/>
      <c r="AA301" s="429"/>
      <c r="AB301" s="429"/>
      <c r="AC301" s="429"/>
      <c r="AD301" s="429"/>
      <c r="AE301" s="429"/>
      <c r="AF301" s="429"/>
      <c r="AG301" s="429"/>
      <c r="AH301" s="429"/>
      <c r="AI301" s="429"/>
      <c r="AJ301" s="429"/>
      <c r="AK301" s="429"/>
      <c r="AL301" s="429"/>
      <c r="AM301" s="429"/>
      <c r="AN301" s="429"/>
      <c r="AO301" s="429"/>
      <c r="AP301" s="429"/>
      <c r="AQ301" s="429"/>
      <c r="AR301" s="429"/>
      <c r="AS301" s="429"/>
      <c r="AT301" s="429"/>
      <c r="AU301" s="429"/>
      <c r="AV301" s="429"/>
      <c r="AW301" s="429"/>
      <c r="AX301" s="429"/>
      <c r="AY301" s="429"/>
      <c r="AZ301" s="429"/>
      <c r="BA301" s="429"/>
      <c r="BB301" s="429"/>
      <c r="BC301" s="429"/>
      <c r="BD301" s="429"/>
      <c r="BE301" s="429"/>
      <c r="BF301" s="429"/>
      <c r="BG301" s="429"/>
      <c r="BH301" s="429"/>
      <c r="BI301" s="429"/>
      <c r="BJ301" s="429"/>
      <c r="BK301" s="429"/>
      <c r="BL301" s="429"/>
      <c r="BM301" s="429"/>
      <c r="BN301" s="429"/>
      <c r="BO301" s="429"/>
      <c r="BP301" s="429"/>
      <c r="BQ301" s="429"/>
      <c r="BR301" s="429"/>
    </row>
    <row r="302" spans="2:70" ht="12.75" customHeight="1" x14ac:dyDescent="0.2">
      <c r="B302" s="429"/>
      <c r="C302" s="429"/>
      <c r="D302" s="429"/>
      <c r="E302" s="429"/>
      <c r="F302" s="429"/>
      <c r="G302" s="429"/>
      <c r="H302" s="429"/>
      <c r="I302" s="429"/>
      <c r="J302" s="429"/>
      <c r="K302" s="473"/>
      <c r="L302" s="429"/>
      <c r="M302" s="429"/>
      <c r="N302" s="429"/>
      <c r="O302" s="429"/>
      <c r="P302" s="429"/>
      <c r="Q302" s="429"/>
      <c r="R302" s="429"/>
      <c r="S302" s="429"/>
      <c r="T302" s="429"/>
      <c r="U302" s="429"/>
      <c r="V302" s="429"/>
      <c r="W302" s="429"/>
      <c r="X302" s="429"/>
      <c r="Y302" s="429"/>
      <c r="Z302" s="429"/>
      <c r="AA302" s="429"/>
      <c r="AB302" s="429"/>
      <c r="AC302" s="429"/>
      <c r="AD302" s="429"/>
      <c r="AE302" s="429"/>
      <c r="AF302" s="429"/>
      <c r="AG302" s="429"/>
      <c r="AH302" s="429"/>
      <c r="AI302" s="429"/>
      <c r="AJ302" s="429"/>
      <c r="AK302" s="429"/>
      <c r="AL302" s="429"/>
      <c r="AM302" s="429"/>
      <c r="AN302" s="429"/>
      <c r="AO302" s="429"/>
      <c r="AP302" s="429"/>
      <c r="AQ302" s="429"/>
      <c r="AR302" s="429"/>
      <c r="AS302" s="429"/>
      <c r="AT302" s="429"/>
      <c r="AU302" s="429"/>
      <c r="AV302" s="429"/>
      <c r="AW302" s="429"/>
      <c r="AX302" s="429"/>
      <c r="AY302" s="429"/>
      <c r="AZ302" s="429"/>
      <c r="BA302" s="429"/>
      <c r="BB302" s="429"/>
      <c r="BC302" s="429"/>
      <c r="BD302" s="429"/>
      <c r="BE302" s="429"/>
      <c r="BF302" s="429"/>
      <c r="BG302" s="429"/>
      <c r="BH302" s="429"/>
      <c r="BI302" s="429"/>
      <c r="BJ302" s="429"/>
      <c r="BK302" s="429"/>
      <c r="BL302" s="429"/>
      <c r="BM302" s="429"/>
      <c r="BN302" s="429"/>
      <c r="BO302" s="429"/>
      <c r="BP302" s="429"/>
      <c r="BQ302" s="429"/>
      <c r="BR302" s="429"/>
    </row>
    <row r="303" spans="2:70" ht="12.75" customHeight="1" x14ac:dyDescent="0.2">
      <c r="B303" s="429"/>
      <c r="C303" s="429"/>
      <c r="D303" s="429"/>
      <c r="E303" s="429"/>
      <c r="F303" s="429"/>
      <c r="G303" s="429"/>
      <c r="H303" s="429"/>
      <c r="I303" s="429"/>
      <c r="J303" s="429"/>
      <c r="K303" s="473"/>
      <c r="L303" s="429"/>
      <c r="M303" s="429"/>
      <c r="N303" s="429"/>
      <c r="O303" s="429"/>
      <c r="P303" s="429"/>
      <c r="Q303" s="429"/>
      <c r="R303" s="429"/>
      <c r="S303" s="429"/>
      <c r="T303" s="429"/>
      <c r="U303" s="429"/>
      <c r="V303" s="429"/>
      <c r="W303" s="429"/>
      <c r="X303" s="429"/>
      <c r="Y303" s="429"/>
      <c r="Z303" s="429"/>
      <c r="AA303" s="429"/>
      <c r="AB303" s="429"/>
      <c r="AC303" s="429"/>
      <c r="AD303" s="429"/>
      <c r="AE303" s="429"/>
      <c r="AF303" s="429"/>
      <c r="AG303" s="429"/>
      <c r="AH303" s="429"/>
      <c r="AI303" s="429"/>
      <c r="AJ303" s="429"/>
      <c r="AK303" s="429"/>
      <c r="AL303" s="429"/>
      <c r="AM303" s="429"/>
      <c r="AN303" s="429"/>
      <c r="AO303" s="429"/>
      <c r="AP303" s="429"/>
      <c r="AQ303" s="429"/>
      <c r="AR303" s="429"/>
      <c r="AS303" s="429"/>
      <c r="AT303" s="429"/>
      <c r="AU303" s="429"/>
      <c r="AV303" s="429"/>
      <c r="AW303" s="429"/>
      <c r="AX303" s="429"/>
      <c r="AY303" s="429"/>
      <c r="AZ303" s="429"/>
      <c r="BA303" s="429"/>
      <c r="BB303" s="429"/>
      <c r="BC303" s="429"/>
      <c r="BD303" s="429"/>
      <c r="BE303" s="429"/>
      <c r="BF303" s="429"/>
      <c r="BG303" s="429"/>
      <c r="BH303" s="429"/>
      <c r="BI303" s="429"/>
      <c r="BJ303" s="429"/>
      <c r="BK303" s="429"/>
      <c r="BL303" s="429"/>
      <c r="BM303" s="429"/>
      <c r="BN303" s="429"/>
      <c r="BO303" s="429"/>
      <c r="BP303" s="429"/>
      <c r="BQ303" s="429"/>
      <c r="BR303" s="429"/>
    </row>
    <row r="304" spans="2:70" ht="12.75" customHeight="1" x14ac:dyDescent="0.2">
      <c r="B304" s="429"/>
      <c r="C304" s="429"/>
      <c r="D304" s="429"/>
      <c r="E304" s="429"/>
      <c r="F304" s="429"/>
      <c r="G304" s="429"/>
      <c r="H304" s="429"/>
      <c r="I304" s="429"/>
      <c r="J304" s="429"/>
      <c r="K304" s="473"/>
      <c r="L304" s="429"/>
      <c r="M304" s="429"/>
      <c r="N304" s="429"/>
      <c r="O304" s="429"/>
      <c r="P304" s="429"/>
      <c r="Q304" s="429"/>
      <c r="R304" s="429"/>
      <c r="S304" s="429"/>
      <c r="T304" s="429"/>
      <c r="U304" s="429"/>
      <c r="V304" s="429"/>
      <c r="W304" s="429"/>
      <c r="X304" s="429"/>
      <c r="Y304" s="429"/>
      <c r="Z304" s="429"/>
      <c r="AA304" s="429"/>
      <c r="AB304" s="429"/>
      <c r="AC304" s="429"/>
      <c r="AD304" s="429"/>
      <c r="AE304" s="429"/>
      <c r="AF304" s="429"/>
      <c r="AG304" s="429"/>
      <c r="AH304" s="429"/>
      <c r="AI304" s="429"/>
      <c r="AJ304" s="429"/>
      <c r="AK304" s="429"/>
      <c r="AL304" s="429"/>
      <c r="AM304" s="429"/>
      <c r="AN304" s="429"/>
      <c r="AO304" s="429"/>
      <c r="AP304" s="429"/>
      <c r="AQ304" s="429"/>
      <c r="AR304" s="429"/>
      <c r="AS304" s="429"/>
      <c r="AT304" s="429"/>
      <c r="AU304" s="429"/>
      <c r="AV304" s="429"/>
      <c r="AW304" s="429"/>
      <c r="AX304" s="429"/>
      <c r="AY304" s="429"/>
      <c r="AZ304" s="429"/>
      <c r="BA304" s="429"/>
      <c r="BB304" s="429"/>
      <c r="BC304" s="429"/>
      <c r="BD304" s="429"/>
      <c r="BE304" s="429"/>
      <c r="BF304" s="429"/>
      <c r="BG304" s="429"/>
      <c r="BH304" s="429"/>
      <c r="BI304" s="429"/>
      <c r="BJ304" s="429"/>
      <c r="BK304" s="429"/>
      <c r="BL304" s="429"/>
      <c r="BM304" s="429"/>
      <c r="BN304" s="429"/>
      <c r="BO304" s="429"/>
      <c r="BP304" s="429"/>
      <c r="BQ304" s="429"/>
      <c r="BR304" s="429"/>
    </row>
    <row r="305" spans="2:70" ht="12.75" customHeight="1" x14ac:dyDescent="0.2">
      <c r="B305" s="429"/>
      <c r="C305" s="429"/>
      <c r="D305" s="429"/>
      <c r="E305" s="429"/>
      <c r="F305" s="429"/>
      <c r="G305" s="429"/>
      <c r="H305" s="429"/>
      <c r="I305" s="429"/>
      <c r="J305" s="429"/>
      <c r="K305" s="473"/>
      <c r="L305" s="429"/>
      <c r="M305" s="429"/>
      <c r="N305" s="429"/>
      <c r="O305" s="429"/>
      <c r="P305" s="429"/>
      <c r="Q305" s="429"/>
      <c r="R305" s="429"/>
      <c r="S305" s="429"/>
      <c r="T305" s="429"/>
      <c r="U305" s="429"/>
      <c r="V305" s="429"/>
      <c r="W305" s="429"/>
      <c r="X305" s="429"/>
      <c r="Y305" s="429"/>
      <c r="Z305" s="429"/>
      <c r="AA305" s="429"/>
      <c r="AB305" s="429"/>
      <c r="AC305" s="429"/>
      <c r="AD305" s="429"/>
      <c r="AE305" s="429"/>
      <c r="AF305" s="429"/>
      <c r="AG305" s="429"/>
      <c r="AH305" s="429"/>
      <c r="AI305" s="429"/>
      <c r="AJ305" s="429"/>
      <c r="AK305" s="429"/>
      <c r="AL305" s="429"/>
      <c r="AM305" s="429"/>
      <c r="AN305" s="429"/>
      <c r="AO305" s="429"/>
      <c r="AP305" s="429"/>
      <c r="AQ305" s="429"/>
      <c r="AR305" s="429"/>
      <c r="AS305" s="429"/>
      <c r="AT305" s="429"/>
      <c r="AU305" s="429"/>
      <c r="AV305" s="429"/>
      <c r="AW305" s="429"/>
      <c r="AX305" s="429"/>
      <c r="AY305" s="429"/>
      <c r="AZ305" s="429"/>
      <c r="BA305" s="429"/>
      <c r="BB305" s="429"/>
      <c r="BC305" s="429"/>
      <c r="BD305" s="429"/>
      <c r="BE305" s="429"/>
      <c r="BF305" s="429"/>
      <c r="BG305" s="429"/>
      <c r="BH305" s="429"/>
      <c r="BI305" s="429"/>
      <c r="BJ305" s="429"/>
      <c r="BK305" s="429"/>
      <c r="BL305" s="429"/>
      <c r="BM305" s="429"/>
      <c r="BN305" s="429"/>
      <c r="BO305" s="429"/>
      <c r="BP305" s="429"/>
      <c r="BQ305" s="429"/>
      <c r="BR305" s="429"/>
    </row>
    <row r="306" spans="2:70" ht="12.75" customHeight="1" x14ac:dyDescent="0.2">
      <c r="B306" s="429"/>
      <c r="C306" s="429"/>
      <c r="D306" s="429"/>
      <c r="E306" s="429"/>
      <c r="F306" s="429"/>
      <c r="G306" s="429"/>
      <c r="H306" s="429"/>
      <c r="I306" s="429"/>
      <c r="J306" s="429"/>
      <c r="K306" s="473"/>
      <c r="L306" s="429"/>
      <c r="M306" s="429"/>
      <c r="N306" s="429"/>
      <c r="O306" s="429"/>
      <c r="P306" s="429"/>
      <c r="Q306" s="429"/>
      <c r="R306" s="429"/>
      <c r="S306" s="429"/>
      <c r="T306" s="429"/>
      <c r="U306" s="429"/>
      <c r="V306" s="429"/>
      <c r="W306" s="429"/>
      <c r="X306" s="429"/>
      <c r="Y306" s="429"/>
      <c r="Z306" s="429"/>
      <c r="AA306" s="429"/>
      <c r="AB306" s="429"/>
      <c r="AC306" s="429"/>
      <c r="AD306" s="429"/>
      <c r="AE306" s="429"/>
      <c r="AF306" s="429"/>
      <c r="AG306" s="429"/>
      <c r="AH306" s="429"/>
      <c r="AI306" s="429"/>
      <c r="AJ306" s="429"/>
      <c r="AK306" s="429"/>
      <c r="AL306" s="429"/>
      <c r="AM306" s="429"/>
      <c r="AN306" s="429"/>
      <c r="AO306" s="429"/>
      <c r="AP306" s="429"/>
      <c r="AQ306" s="429"/>
      <c r="AR306" s="429"/>
      <c r="AS306" s="429"/>
      <c r="AT306" s="429"/>
      <c r="AU306" s="429"/>
      <c r="AV306" s="429"/>
      <c r="AW306" s="429"/>
      <c r="AX306" s="429"/>
      <c r="AY306" s="429"/>
      <c r="AZ306" s="429"/>
      <c r="BA306" s="429"/>
      <c r="BB306" s="429"/>
      <c r="BC306" s="429"/>
      <c r="BD306" s="429"/>
      <c r="BE306" s="429"/>
      <c r="BF306" s="429"/>
      <c r="BG306" s="429"/>
      <c r="BH306" s="429"/>
      <c r="BI306" s="429"/>
      <c r="BJ306" s="429"/>
      <c r="BK306" s="429"/>
      <c r="BL306" s="429"/>
      <c r="BM306" s="429"/>
      <c r="BN306" s="429"/>
      <c r="BO306" s="429"/>
      <c r="BP306" s="429"/>
      <c r="BQ306" s="429"/>
      <c r="BR306" s="429"/>
    </row>
    <row r="307" spans="2:70" ht="12.75" customHeight="1" x14ac:dyDescent="0.2">
      <c r="B307" s="429"/>
      <c r="C307" s="429"/>
      <c r="D307" s="429"/>
      <c r="E307" s="429"/>
      <c r="F307" s="429"/>
      <c r="G307" s="429"/>
      <c r="H307" s="429"/>
      <c r="I307" s="429"/>
      <c r="J307" s="429"/>
      <c r="K307" s="473"/>
      <c r="L307" s="429"/>
      <c r="M307" s="429"/>
      <c r="N307" s="429"/>
      <c r="O307" s="429"/>
      <c r="P307" s="429"/>
      <c r="Q307" s="429"/>
      <c r="R307" s="429"/>
      <c r="S307" s="429"/>
      <c r="T307" s="429"/>
      <c r="U307" s="429"/>
      <c r="V307" s="429"/>
      <c r="W307" s="429"/>
      <c r="X307" s="429"/>
      <c r="Y307" s="429"/>
      <c r="Z307" s="429"/>
      <c r="AA307" s="429"/>
      <c r="AB307" s="429"/>
      <c r="AC307" s="429"/>
      <c r="AD307" s="429"/>
      <c r="AE307" s="429"/>
      <c r="AF307" s="429"/>
      <c r="AG307" s="429"/>
      <c r="AH307" s="429"/>
      <c r="AI307" s="429"/>
      <c r="AJ307" s="429"/>
      <c r="AK307" s="429"/>
      <c r="AL307" s="429"/>
      <c r="AM307" s="429"/>
      <c r="AN307" s="429"/>
      <c r="AO307" s="429"/>
      <c r="AP307" s="429"/>
      <c r="AQ307" s="429"/>
      <c r="AR307" s="429"/>
      <c r="AS307" s="429"/>
      <c r="AT307" s="429"/>
      <c r="AU307" s="429"/>
      <c r="AV307" s="429"/>
      <c r="AW307" s="429"/>
      <c r="AX307" s="429"/>
      <c r="AY307" s="429"/>
      <c r="AZ307" s="429"/>
      <c r="BA307" s="429"/>
      <c r="BB307" s="429"/>
      <c r="BC307" s="429"/>
      <c r="BD307" s="429"/>
      <c r="BE307" s="429"/>
      <c r="BF307" s="429"/>
      <c r="BG307" s="429"/>
      <c r="BH307" s="429"/>
      <c r="BI307" s="429"/>
      <c r="BJ307" s="429"/>
      <c r="BK307" s="429"/>
      <c r="BL307" s="429"/>
      <c r="BM307" s="429"/>
      <c r="BN307" s="429"/>
      <c r="BO307" s="429"/>
      <c r="BP307" s="429"/>
      <c r="BQ307" s="429"/>
      <c r="BR307" s="429"/>
    </row>
    <row r="308" spans="2:70" ht="12.75" customHeight="1" x14ac:dyDescent="0.2">
      <c r="B308" s="429"/>
      <c r="C308" s="429"/>
      <c r="D308" s="429"/>
      <c r="E308" s="429"/>
      <c r="F308" s="429"/>
      <c r="G308" s="429"/>
      <c r="H308" s="429"/>
      <c r="I308" s="429"/>
      <c r="J308" s="429"/>
      <c r="K308" s="473"/>
      <c r="L308" s="429"/>
      <c r="M308" s="429"/>
      <c r="N308" s="429"/>
      <c r="O308" s="429"/>
      <c r="P308" s="429"/>
      <c r="Q308" s="429"/>
      <c r="R308" s="429"/>
      <c r="S308" s="429"/>
      <c r="T308" s="429"/>
      <c r="U308" s="429"/>
      <c r="V308" s="429"/>
      <c r="W308" s="429"/>
      <c r="X308" s="429"/>
      <c r="Y308" s="429"/>
      <c r="Z308" s="429"/>
      <c r="AA308" s="429"/>
      <c r="AB308" s="429"/>
      <c r="AC308" s="429"/>
      <c r="AD308" s="429"/>
      <c r="AE308" s="429"/>
      <c r="AF308" s="429"/>
      <c r="AG308" s="429"/>
      <c r="AH308" s="429"/>
      <c r="AI308" s="429"/>
      <c r="AJ308" s="429"/>
      <c r="AK308" s="429"/>
      <c r="AL308" s="429"/>
      <c r="AM308" s="429"/>
      <c r="AN308" s="429"/>
      <c r="AO308" s="429"/>
      <c r="AP308" s="429"/>
      <c r="AQ308" s="429"/>
      <c r="AR308" s="429"/>
      <c r="AS308" s="429"/>
      <c r="AT308" s="429"/>
      <c r="AU308" s="429"/>
      <c r="AV308" s="429"/>
      <c r="AW308" s="429"/>
      <c r="AX308" s="429"/>
      <c r="AY308" s="429"/>
      <c r="AZ308" s="429"/>
      <c r="BA308" s="429"/>
      <c r="BB308" s="429"/>
      <c r="BC308" s="429"/>
      <c r="BD308" s="429"/>
      <c r="BE308" s="429"/>
      <c r="BF308" s="429"/>
      <c r="BG308" s="429"/>
      <c r="BH308" s="429"/>
      <c r="BI308" s="429"/>
      <c r="BJ308" s="429"/>
      <c r="BK308" s="429"/>
      <c r="BL308" s="429"/>
      <c r="BM308" s="429"/>
      <c r="BN308" s="429"/>
      <c r="BO308" s="429"/>
      <c r="BP308" s="429"/>
      <c r="BQ308" s="429"/>
      <c r="BR308" s="429"/>
    </row>
    <row r="309" spans="2:70" ht="12.75" customHeight="1" x14ac:dyDescent="0.2">
      <c r="B309" s="429"/>
      <c r="C309" s="429"/>
      <c r="D309" s="429"/>
      <c r="E309" s="429"/>
      <c r="F309" s="429"/>
      <c r="G309" s="429"/>
      <c r="H309" s="429"/>
      <c r="I309" s="429"/>
      <c r="J309" s="429"/>
      <c r="K309" s="473"/>
      <c r="L309" s="429"/>
      <c r="M309" s="429"/>
      <c r="N309" s="429"/>
      <c r="O309" s="429"/>
      <c r="P309" s="429"/>
      <c r="Q309" s="429"/>
      <c r="R309" s="429"/>
      <c r="S309" s="429"/>
      <c r="T309" s="429"/>
      <c r="U309" s="429"/>
      <c r="V309" s="429"/>
      <c r="W309" s="429"/>
      <c r="X309" s="429"/>
      <c r="Y309" s="429"/>
      <c r="Z309" s="429"/>
      <c r="AA309" s="429"/>
      <c r="AB309" s="429"/>
      <c r="AC309" s="429"/>
      <c r="AD309" s="429"/>
      <c r="AE309" s="429"/>
      <c r="AF309" s="429"/>
      <c r="AG309" s="429"/>
      <c r="AH309" s="429"/>
      <c r="AI309" s="429"/>
      <c r="AJ309" s="429"/>
      <c r="AK309" s="429"/>
      <c r="AL309" s="429"/>
      <c r="AM309" s="429"/>
      <c r="AN309" s="429"/>
      <c r="AO309" s="429"/>
      <c r="AP309" s="429"/>
      <c r="AQ309" s="429"/>
      <c r="AR309" s="429"/>
      <c r="AS309" s="429"/>
      <c r="AT309" s="429"/>
      <c r="AU309" s="429"/>
      <c r="AV309" s="429"/>
      <c r="AW309" s="429"/>
      <c r="AX309" s="429"/>
      <c r="AY309" s="429"/>
      <c r="AZ309" s="429"/>
      <c r="BA309" s="429"/>
      <c r="BB309" s="429"/>
      <c r="BC309" s="429"/>
      <c r="BD309" s="429"/>
      <c r="BE309" s="429"/>
      <c r="BF309" s="429"/>
      <c r="BG309" s="429"/>
      <c r="BH309" s="429"/>
      <c r="BI309" s="429"/>
      <c r="BJ309" s="429"/>
      <c r="BK309" s="429"/>
      <c r="BL309" s="429"/>
      <c r="BM309" s="429"/>
      <c r="BN309" s="429"/>
      <c r="BO309" s="429"/>
      <c r="BP309" s="429"/>
      <c r="BQ309" s="429"/>
      <c r="BR309" s="429"/>
    </row>
    <row r="310" spans="2:70" ht="12.75" customHeight="1" x14ac:dyDescent="0.2">
      <c r="B310" s="429"/>
      <c r="C310" s="429"/>
      <c r="D310" s="429"/>
      <c r="E310" s="429"/>
      <c r="F310" s="429"/>
      <c r="G310" s="429"/>
      <c r="H310" s="429"/>
      <c r="I310" s="429"/>
      <c r="J310" s="429"/>
      <c r="K310" s="473"/>
      <c r="L310" s="429"/>
      <c r="M310" s="429"/>
      <c r="N310" s="429"/>
      <c r="O310" s="429"/>
      <c r="P310" s="429"/>
      <c r="Q310" s="429"/>
      <c r="R310" s="429"/>
      <c r="S310" s="429"/>
      <c r="T310" s="429"/>
      <c r="U310" s="429"/>
      <c r="V310" s="429"/>
      <c r="W310" s="429"/>
      <c r="X310" s="429"/>
      <c r="Y310" s="429"/>
      <c r="Z310" s="429"/>
      <c r="AA310" s="429"/>
      <c r="AB310" s="429"/>
      <c r="AC310" s="429"/>
      <c r="AD310" s="429"/>
      <c r="AE310" s="429"/>
      <c r="AF310" s="429"/>
      <c r="AG310" s="429"/>
      <c r="AH310" s="429"/>
      <c r="AI310" s="429"/>
      <c r="AJ310" s="429"/>
      <c r="AK310" s="429"/>
      <c r="AL310" s="429"/>
      <c r="AM310" s="429"/>
      <c r="AN310" s="429"/>
      <c r="AO310" s="429"/>
      <c r="AP310" s="429"/>
      <c r="AQ310" s="429"/>
      <c r="AR310" s="429"/>
      <c r="AS310" s="429"/>
      <c r="AT310" s="429"/>
      <c r="AU310" s="429"/>
      <c r="AV310" s="429"/>
      <c r="AW310" s="429"/>
      <c r="AX310" s="429"/>
      <c r="AY310" s="429"/>
      <c r="AZ310" s="429"/>
      <c r="BA310" s="429"/>
      <c r="BB310" s="429"/>
      <c r="BC310" s="429"/>
      <c r="BD310" s="429"/>
      <c r="BE310" s="429"/>
      <c r="BF310" s="429"/>
      <c r="BG310" s="429"/>
      <c r="BH310" s="429"/>
      <c r="BI310" s="429"/>
      <c r="BJ310" s="429"/>
      <c r="BK310" s="429"/>
      <c r="BL310" s="429"/>
      <c r="BM310" s="429"/>
      <c r="BN310" s="429"/>
      <c r="BO310" s="429"/>
      <c r="BP310" s="429"/>
      <c r="BQ310" s="429"/>
      <c r="BR310" s="429"/>
    </row>
    <row r="311" spans="2:70" ht="12.75" customHeight="1" x14ac:dyDescent="0.2">
      <c r="B311" s="429"/>
      <c r="C311" s="429"/>
      <c r="D311" s="429"/>
      <c r="E311" s="429"/>
      <c r="F311" s="429"/>
      <c r="G311" s="429"/>
      <c r="H311" s="429"/>
      <c r="I311" s="429"/>
      <c r="J311" s="429"/>
      <c r="K311" s="473"/>
      <c r="L311" s="429"/>
      <c r="M311" s="429"/>
      <c r="N311" s="429"/>
      <c r="O311" s="429"/>
      <c r="P311" s="429"/>
      <c r="Q311" s="429"/>
      <c r="R311" s="429"/>
      <c r="S311" s="429"/>
      <c r="T311" s="429"/>
      <c r="U311" s="429"/>
      <c r="V311" s="429"/>
      <c r="W311" s="429"/>
      <c r="X311" s="429"/>
      <c r="Y311" s="429"/>
      <c r="Z311" s="429"/>
      <c r="AA311" s="429"/>
      <c r="AB311" s="429"/>
      <c r="AC311" s="429"/>
      <c r="AD311" s="429"/>
      <c r="AE311" s="429"/>
      <c r="AF311" s="429"/>
      <c r="AG311" s="429"/>
      <c r="AH311" s="429"/>
      <c r="AI311" s="429"/>
      <c r="AJ311" s="429"/>
      <c r="AK311" s="429"/>
      <c r="AL311" s="429"/>
      <c r="AM311" s="429"/>
      <c r="AN311" s="429"/>
      <c r="AO311" s="429"/>
      <c r="AP311" s="429"/>
      <c r="AQ311" s="429"/>
      <c r="AR311" s="429"/>
      <c r="AS311" s="429"/>
      <c r="AT311" s="429"/>
      <c r="AU311" s="429"/>
      <c r="AV311" s="429"/>
      <c r="AW311" s="429"/>
      <c r="AX311" s="429"/>
      <c r="AY311" s="429"/>
      <c r="AZ311" s="429"/>
      <c r="BA311" s="429"/>
      <c r="BB311" s="429"/>
      <c r="BC311" s="429"/>
      <c r="BD311" s="429"/>
      <c r="BE311" s="429"/>
      <c r="BF311" s="429"/>
      <c r="BG311" s="429"/>
      <c r="BH311" s="429"/>
      <c r="BI311" s="429"/>
      <c r="BJ311" s="429"/>
      <c r="BK311" s="429"/>
      <c r="BL311" s="429"/>
      <c r="BM311" s="429"/>
      <c r="BN311" s="429"/>
      <c r="BO311" s="429"/>
      <c r="BP311" s="429"/>
      <c r="BQ311" s="429"/>
      <c r="BR311" s="429"/>
    </row>
    <row r="312" spans="2:70" ht="12.75" customHeight="1" x14ac:dyDescent="0.2">
      <c r="B312" s="429"/>
      <c r="C312" s="429"/>
      <c r="D312" s="429"/>
      <c r="E312" s="429"/>
      <c r="F312" s="429"/>
      <c r="G312" s="429"/>
      <c r="H312" s="429"/>
      <c r="I312" s="429"/>
      <c r="J312" s="429"/>
      <c r="K312" s="473"/>
      <c r="L312" s="429"/>
      <c r="M312" s="429"/>
      <c r="N312" s="429"/>
      <c r="O312" s="429"/>
      <c r="P312" s="429"/>
      <c r="Q312" s="429"/>
      <c r="R312" s="429"/>
      <c r="S312" s="429"/>
      <c r="T312" s="429"/>
      <c r="U312" s="429"/>
      <c r="V312" s="429"/>
      <c r="W312" s="429"/>
      <c r="X312" s="429"/>
      <c r="Y312" s="429"/>
      <c r="Z312" s="429"/>
      <c r="AA312" s="429"/>
      <c r="AB312" s="429"/>
      <c r="AC312" s="429"/>
      <c r="AD312" s="429"/>
      <c r="AE312" s="429"/>
      <c r="AF312" s="429"/>
      <c r="AG312" s="429"/>
      <c r="AH312" s="429"/>
      <c r="AI312" s="429"/>
      <c r="AJ312" s="429"/>
      <c r="AK312" s="429"/>
      <c r="AL312" s="429"/>
      <c r="AM312" s="429"/>
      <c r="AN312" s="429"/>
      <c r="AO312" s="429"/>
      <c r="AP312" s="429"/>
      <c r="AQ312" s="429"/>
      <c r="AR312" s="429"/>
      <c r="AS312" s="429"/>
      <c r="AT312" s="429"/>
      <c r="AU312" s="429"/>
      <c r="AV312" s="429"/>
      <c r="AW312" s="429"/>
      <c r="AX312" s="429"/>
      <c r="AY312" s="429"/>
      <c r="AZ312" s="429"/>
      <c r="BA312" s="429"/>
      <c r="BB312" s="429"/>
      <c r="BC312" s="429"/>
      <c r="BD312" s="429"/>
      <c r="BE312" s="429"/>
      <c r="BF312" s="429"/>
      <c r="BG312" s="429"/>
      <c r="BH312" s="429"/>
      <c r="BI312" s="429"/>
      <c r="BJ312" s="429"/>
      <c r="BK312" s="429"/>
      <c r="BL312" s="429"/>
      <c r="BM312" s="429"/>
      <c r="BN312" s="429"/>
      <c r="BO312" s="429"/>
      <c r="BP312" s="429"/>
      <c r="BQ312" s="429"/>
      <c r="BR312" s="429"/>
    </row>
    <row r="313" spans="2:70" ht="12.75" customHeight="1" x14ac:dyDescent="0.2">
      <c r="B313" s="429"/>
      <c r="C313" s="429"/>
      <c r="D313" s="429"/>
      <c r="E313" s="429"/>
      <c r="F313" s="429"/>
      <c r="G313" s="429"/>
      <c r="H313" s="429"/>
      <c r="I313" s="429"/>
      <c r="J313" s="429"/>
      <c r="K313" s="473"/>
      <c r="L313" s="429"/>
      <c r="M313" s="429"/>
      <c r="N313" s="429"/>
      <c r="O313" s="429"/>
      <c r="P313" s="429"/>
      <c r="Q313" s="429"/>
      <c r="R313" s="429"/>
      <c r="S313" s="429"/>
      <c r="T313" s="429"/>
      <c r="U313" s="429"/>
      <c r="V313" s="429"/>
      <c r="W313" s="429"/>
      <c r="X313" s="429"/>
      <c r="Y313" s="429"/>
      <c r="Z313" s="429"/>
      <c r="AA313" s="429"/>
      <c r="AB313" s="429"/>
      <c r="AC313" s="429"/>
      <c r="AD313" s="429"/>
      <c r="AE313" s="429"/>
      <c r="AF313" s="429"/>
      <c r="AG313" s="429"/>
      <c r="AH313" s="429"/>
      <c r="AI313" s="429"/>
      <c r="AJ313" s="429"/>
      <c r="AK313" s="429"/>
      <c r="AL313" s="429"/>
      <c r="AM313" s="429"/>
      <c r="AN313" s="429"/>
      <c r="AO313" s="429"/>
      <c r="AP313" s="429"/>
      <c r="AQ313" s="429"/>
      <c r="AR313" s="429"/>
      <c r="AS313" s="429"/>
      <c r="AT313" s="429"/>
      <c r="AU313" s="429"/>
      <c r="AV313" s="429"/>
      <c r="AW313" s="429"/>
      <c r="AX313" s="429"/>
      <c r="AY313" s="429"/>
      <c r="AZ313" s="429"/>
      <c r="BA313" s="429"/>
      <c r="BB313" s="429"/>
      <c r="BC313" s="429"/>
      <c r="BD313" s="429"/>
      <c r="BE313" s="429"/>
      <c r="BF313" s="429"/>
      <c r="BG313" s="429"/>
      <c r="BH313" s="429"/>
      <c r="BI313" s="429"/>
      <c r="BJ313" s="429"/>
      <c r="BK313" s="429"/>
      <c r="BL313" s="429"/>
      <c r="BM313" s="429"/>
      <c r="BN313" s="429"/>
      <c r="BO313" s="429"/>
      <c r="BP313" s="429"/>
      <c r="BQ313" s="429"/>
      <c r="BR313" s="429"/>
    </row>
    <row r="314" spans="2:70" ht="12.75" customHeight="1" x14ac:dyDescent="0.2">
      <c r="B314" s="429"/>
      <c r="C314" s="429"/>
      <c r="D314" s="429"/>
      <c r="E314" s="429"/>
      <c r="F314" s="429"/>
      <c r="G314" s="429"/>
      <c r="H314" s="429"/>
      <c r="I314" s="429"/>
      <c r="J314" s="429"/>
      <c r="K314" s="473"/>
      <c r="L314" s="429"/>
      <c r="M314" s="429"/>
      <c r="N314" s="429"/>
      <c r="O314" s="429"/>
      <c r="P314" s="429"/>
      <c r="Q314" s="429"/>
      <c r="R314" s="429"/>
      <c r="S314" s="429"/>
      <c r="T314" s="429"/>
      <c r="U314" s="429"/>
      <c r="V314" s="429"/>
      <c r="W314" s="429"/>
      <c r="X314" s="429"/>
      <c r="Y314" s="429"/>
      <c r="Z314" s="429"/>
      <c r="AA314" s="429"/>
      <c r="AB314" s="429"/>
      <c r="AC314" s="429"/>
      <c r="AD314" s="429"/>
      <c r="AE314" s="429"/>
      <c r="AF314" s="429"/>
      <c r="AG314" s="429"/>
      <c r="AH314" s="429"/>
      <c r="AI314" s="429"/>
      <c r="AJ314" s="429"/>
      <c r="AK314" s="429"/>
      <c r="AL314" s="429"/>
      <c r="AM314" s="429"/>
      <c r="AN314" s="429"/>
      <c r="AO314" s="429"/>
      <c r="AP314" s="429"/>
      <c r="AQ314" s="429"/>
      <c r="AR314" s="429"/>
      <c r="AS314" s="429"/>
      <c r="AT314" s="429"/>
      <c r="AU314" s="429"/>
      <c r="AV314" s="429"/>
      <c r="AW314" s="429"/>
      <c r="AX314" s="429"/>
      <c r="AY314" s="429"/>
      <c r="AZ314" s="429"/>
      <c r="BA314" s="429"/>
      <c r="BB314" s="429"/>
      <c r="BC314" s="429"/>
      <c r="BD314" s="429"/>
      <c r="BE314" s="429"/>
      <c r="BF314" s="429"/>
      <c r="BG314" s="429"/>
      <c r="BH314" s="429"/>
      <c r="BI314" s="429"/>
      <c r="BJ314" s="429"/>
      <c r="BK314" s="429"/>
      <c r="BL314" s="429"/>
      <c r="BM314" s="429"/>
      <c r="BN314" s="429"/>
      <c r="BO314" s="429"/>
      <c r="BP314" s="429"/>
      <c r="BQ314" s="429"/>
      <c r="BR314" s="429"/>
    </row>
    <row r="315" spans="2:70" ht="12.75" customHeight="1" x14ac:dyDescent="0.2">
      <c r="B315" s="429"/>
      <c r="C315" s="429"/>
      <c r="D315" s="429"/>
      <c r="E315" s="429"/>
      <c r="F315" s="429"/>
      <c r="G315" s="429"/>
      <c r="H315" s="429"/>
      <c r="I315" s="429"/>
      <c r="J315" s="429"/>
      <c r="K315" s="473"/>
      <c r="L315" s="429"/>
      <c r="M315" s="429"/>
      <c r="N315" s="429"/>
      <c r="O315" s="429"/>
      <c r="P315" s="429"/>
      <c r="Q315" s="429"/>
      <c r="R315" s="429"/>
      <c r="S315" s="429"/>
      <c r="T315" s="429"/>
      <c r="U315" s="429"/>
      <c r="V315" s="429"/>
      <c r="W315" s="429"/>
      <c r="X315" s="429"/>
      <c r="Y315" s="429"/>
      <c r="Z315" s="429"/>
      <c r="AA315" s="429"/>
      <c r="AB315" s="429"/>
      <c r="AC315" s="429"/>
      <c r="AD315" s="429"/>
      <c r="AE315" s="429"/>
      <c r="AF315" s="429"/>
      <c r="AG315" s="429"/>
      <c r="AH315" s="429"/>
      <c r="AI315" s="429"/>
      <c r="AJ315" s="429"/>
      <c r="AK315" s="429"/>
      <c r="AL315" s="429"/>
      <c r="AM315" s="429"/>
      <c r="AN315" s="429"/>
      <c r="AO315" s="429"/>
      <c r="AP315" s="429"/>
      <c r="AQ315" s="429"/>
      <c r="AR315" s="429"/>
      <c r="AS315" s="429"/>
      <c r="AT315" s="429"/>
      <c r="AU315" s="429"/>
      <c r="AV315" s="429"/>
      <c r="AW315" s="429"/>
      <c r="AX315" s="429"/>
      <c r="AY315" s="429"/>
      <c r="AZ315" s="429"/>
      <c r="BA315" s="429"/>
      <c r="BB315" s="429"/>
      <c r="BC315" s="429"/>
      <c r="BD315" s="429"/>
      <c r="BE315" s="429"/>
      <c r="BF315" s="429"/>
      <c r="BG315" s="429"/>
      <c r="BH315" s="429"/>
      <c r="BI315" s="429"/>
      <c r="BJ315" s="429"/>
      <c r="BK315" s="429"/>
      <c r="BL315" s="429"/>
      <c r="BM315" s="429"/>
      <c r="BN315" s="429"/>
      <c r="BO315" s="429"/>
      <c r="BP315" s="429"/>
      <c r="BQ315" s="429"/>
      <c r="BR315" s="429"/>
    </row>
    <row r="316" spans="2:70" ht="12.75" customHeight="1" x14ac:dyDescent="0.2">
      <c r="B316" s="429"/>
      <c r="C316" s="429"/>
      <c r="D316" s="429"/>
      <c r="E316" s="429"/>
      <c r="F316" s="429"/>
      <c r="G316" s="429"/>
      <c r="H316" s="429"/>
      <c r="I316" s="429"/>
      <c r="J316" s="429"/>
      <c r="K316" s="473"/>
      <c r="L316" s="429"/>
      <c r="M316" s="429"/>
      <c r="N316" s="429"/>
      <c r="O316" s="429"/>
      <c r="P316" s="429"/>
      <c r="Q316" s="429"/>
      <c r="R316" s="429"/>
      <c r="S316" s="429"/>
      <c r="T316" s="429"/>
      <c r="U316" s="429"/>
      <c r="V316" s="429"/>
      <c r="W316" s="429"/>
      <c r="X316" s="429"/>
      <c r="Y316" s="429"/>
      <c r="Z316" s="429"/>
      <c r="AA316" s="429"/>
      <c r="AB316" s="429"/>
      <c r="AC316" s="429"/>
      <c r="AD316" s="429"/>
      <c r="AE316" s="429"/>
      <c r="AF316" s="429"/>
      <c r="AG316" s="429"/>
      <c r="AH316" s="429"/>
      <c r="AI316" s="429"/>
      <c r="AJ316" s="429"/>
      <c r="AK316" s="429"/>
      <c r="AL316" s="429"/>
      <c r="AM316" s="429"/>
      <c r="AN316" s="429"/>
      <c r="AO316" s="429"/>
      <c r="AP316" s="429"/>
      <c r="AQ316" s="429"/>
      <c r="AR316" s="429"/>
      <c r="AS316" s="429"/>
      <c r="AT316" s="429"/>
      <c r="AU316" s="429"/>
      <c r="AV316" s="429"/>
      <c r="AW316" s="429"/>
      <c r="AX316" s="429"/>
      <c r="AY316" s="429"/>
      <c r="AZ316" s="429"/>
      <c r="BA316" s="429"/>
      <c r="BB316" s="429"/>
      <c r="BC316" s="429"/>
      <c r="BD316" s="429"/>
      <c r="BE316" s="429"/>
      <c r="BF316" s="429"/>
      <c r="BG316" s="429"/>
      <c r="BH316" s="429"/>
      <c r="BI316" s="429"/>
      <c r="BJ316" s="429"/>
      <c r="BK316" s="429"/>
      <c r="BL316" s="429"/>
      <c r="BM316" s="429"/>
      <c r="BN316" s="429"/>
      <c r="BO316" s="429"/>
      <c r="BP316" s="429"/>
      <c r="BQ316" s="429"/>
      <c r="BR316" s="429"/>
    </row>
    <row r="317" spans="2:70" ht="12.75" customHeight="1" x14ac:dyDescent="0.2">
      <c r="B317" s="429"/>
      <c r="C317" s="429"/>
      <c r="D317" s="429"/>
      <c r="E317" s="429"/>
      <c r="F317" s="429"/>
      <c r="G317" s="429"/>
      <c r="H317" s="429"/>
      <c r="I317" s="429"/>
      <c r="J317" s="429"/>
      <c r="K317" s="473"/>
      <c r="L317" s="429"/>
      <c r="M317" s="429"/>
      <c r="N317" s="429"/>
      <c r="O317" s="429"/>
      <c r="P317" s="429"/>
      <c r="Q317" s="429"/>
      <c r="R317" s="429"/>
      <c r="S317" s="429"/>
      <c r="T317" s="429"/>
      <c r="U317" s="429"/>
      <c r="V317" s="429"/>
      <c r="W317" s="429"/>
      <c r="X317" s="429"/>
      <c r="Y317" s="429"/>
      <c r="Z317" s="429"/>
      <c r="AA317" s="429"/>
      <c r="AB317" s="429"/>
      <c r="AC317" s="429"/>
      <c r="AD317" s="429"/>
      <c r="AE317" s="429"/>
      <c r="AF317" s="429"/>
      <c r="AG317" s="429"/>
      <c r="AH317" s="429"/>
      <c r="AI317" s="429"/>
      <c r="AJ317" s="429"/>
      <c r="AK317" s="429"/>
      <c r="AL317" s="429"/>
      <c r="AM317" s="429"/>
      <c r="AN317" s="429"/>
      <c r="AO317" s="429"/>
      <c r="AP317" s="429"/>
      <c r="AQ317" s="429"/>
      <c r="AR317" s="429"/>
      <c r="AS317" s="429"/>
      <c r="AT317" s="429"/>
      <c r="AU317" s="429"/>
      <c r="AV317" s="429"/>
      <c r="AW317" s="429"/>
      <c r="AX317" s="429"/>
      <c r="AY317" s="429"/>
      <c r="AZ317" s="429"/>
      <c r="BA317" s="429"/>
      <c r="BB317" s="429"/>
      <c r="BC317" s="429"/>
      <c r="BD317" s="429"/>
      <c r="BE317" s="429"/>
      <c r="BF317" s="429"/>
      <c r="BG317" s="429"/>
      <c r="BH317" s="429"/>
      <c r="BI317" s="429"/>
      <c r="BJ317" s="429"/>
      <c r="BK317" s="429"/>
      <c r="BL317" s="429"/>
      <c r="BM317" s="429"/>
      <c r="BN317" s="429"/>
      <c r="BO317" s="429"/>
      <c r="BP317" s="429"/>
      <c r="BQ317" s="429"/>
      <c r="BR317" s="429"/>
    </row>
    <row r="318" spans="2:70" ht="12.75" customHeight="1" x14ac:dyDescent="0.2">
      <c r="B318" s="429"/>
      <c r="C318" s="429"/>
      <c r="D318" s="429"/>
      <c r="E318" s="429"/>
      <c r="F318" s="429"/>
      <c r="G318" s="429"/>
      <c r="H318" s="429"/>
      <c r="I318" s="429"/>
      <c r="J318" s="429"/>
      <c r="K318" s="473"/>
      <c r="L318" s="429"/>
      <c r="M318" s="429"/>
      <c r="N318" s="429"/>
      <c r="O318" s="429"/>
      <c r="P318" s="429"/>
      <c r="Q318" s="429"/>
      <c r="R318" s="429"/>
      <c r="S318" s="429"/>
      <c r="T318" s="429"/>
      <c r="U318" s="429"/>
      <c r="V318" s="429"/>
      <c r="W318" s="429"/>
      <c r="X318" s="429"/>
      <c r="Y318" s="429"/>
      <c r="Z318" s="429"/>
      <c r="AA318" s="429"/>
      <c r="AB318" s="429"/>
      <c r="AC318" s="429"/>
      <c r="AD318" s="429"/>
      <c r="AE318" s="429"/>
      <c r="AF318" s="429"/>
      <c r="AG318" s="429"/>
      <c r="AH318" s="429"/>
      <c r="AI318" s="429"/>
      <c r="AJ318" s="429"/>
      <c r="AK318" s="429"/>
      <c r="AL318" s="429"/>
      <c r="AM318" s="429"/>
      <c r="AN318" s="429"/>
      <c r="AO318" s="429"/>
      <c r="AP318" s="429"/>
      <c r="AQ318" s="429"/>
      <c r="AR318" s="429"/>
      <c r="AS318" s="429"/>
      <c r="AT318" s="429"/>
      <c r="AU318" s="429"/>
      <c r="AV318" s="429"/>
      <c r="AW318" s="429"/>
      <c r="AX318" s="429"/>
      <c r="AY318" s="429"/>
      <c r="AZ318" s="429"/>
      <c r="BA318" s="429"/>
      <c r="BB318" s="429"/>
      <c r="BC318" s="429"/>
      <c r="BD318" s="429"/>
      <c r="BE318" s="429"/>
      <c r="BF318" s="429"/>
      <c r="BG318" s="429"/>
      <c r="BH318" s="429"/>
      <c r="BI318" s="429"/>
      <c r="BJ318" s="429"/>
      <c r="BK318" s="429"/>
      <c r="BL318" s="429"/>
      <c r="BM318" s="429"/>
      <c r="BN318" s="429"/>
      <c r="BO318" s="429"/>
      <c r="BP318" s="429"/>
      <c r="BQ318" s="429"/>
      <c r="BR318" s="429"/>
    </row>
    <row r="319" spans="2:70" ht="12.75" customHeight="1" x14ac:dyDescent="0.2">
      <c r="B319" s="429"/>
      <c r="C319" s="429"/>
      <c r="D319" s="429"/>
      <c r="E319" s="429"/>
      <c r="F319" s="429"/>
      <c r="G319" s="429"/>
      <c r="H319" s="429"/>
      <c r="I319" s="429"/>
      <c r="J319" s="429"/>
      <c r="K319" s="473"/>
      <c r="L319" s="429"/>
      <c r="M319" s="429"/>
      <c r="N319" s="429"/>
      <c r="O319" s="429"/>
      <c r="P319" s="429"/>
      <c r="Q319" s="429"/>
      <c r="R319" s="429"/>
      <c r="S319" s="429"/>
      <c r="T319" s="429"/>
      <c r="U319" s="429"/>
      <c r="V319" s="429"/>
      <c r="W319" s="429"/>
      <c r="X319" s="429"/>
      <c r="Y319" s="429"/>
      <c r="Z319" s="429"/>
      <c r="AA319" s="429"/>
      <c r="AB319" s="429"/>
      <c r="AC319" s="429"/>
      <c r="AD319" s="429"/>
      <c r="AE319" s="429"/>
      <c r="AF319" s="429"/>
      <c r="AG319" s="429"/>
      <c r="AH319" s="429"/>
      <c r="AI319" s="429"/>
      <c r="AJ319" s="429"/>
      <c r="AK319" s="429"/>
      <c r="AL319" s="429"/>
      <c r="AM319" s="429"/>
      <c r="AN319" s="429"/>
      <c r="AO319" s="429"/>
      <c r="AP319" s="429"/>
      <c r="AQ319" s="429"/>
      <c r="AR319" s="429"/>
      <c r="AS319" s="429"/>
      <c r="AT319" s="429"/>
      <c r="AU319" s="429"/>
      <c r="AV319" s="429"/>
      <c r="AW319" s="429"/>
      <c r="AX319" s="429"/>
      <c r="AY319" s="429"/>
      <c r="AZ319" s="429"/>
      <c r="BA319" s="429"/>
      <c r="BB319" s="429"/>
      <c r="BC319" s="429"/>
      <c r="BD319" s="429"/>
      <c r="BE319" s="429"/>
      <c r="BF319" s="429"/>
      <c r="BG319" s="429"/>
      <c r="BH319" s="429"/>
      <c r="BI319" s="429"/>
      <c r="BJ319" s="429"/>
      <c r="BK319" s="429"/>
      <c r="BL319" s="429"/>
      <c r="BM319" s="429"/>
      <c r="BN319" s="429"/>
      <c r="BO319" s="429"/>
      <c r="BP319" s="429"/>
      <c r="BQ319" s="429"/>
      <c r="BR319" s="429"/>
    </row>
    <row r="320" spans="2:70" ht="12.75" customHeight="1" x14ac:dyDescent="0.2">
      <c r="B320" s="429"/>
      <c r="C320" s="429"/>
      <c r="D320" s="429"/>
      <c r="E320" s="429"/>
      <c r="F320" s="429"/>
      <c r="G320" s="429"/>
      <c r="H320" s="429"/>
      <c r="I320" s="429"/>
      <c r="J320" s="429"/>
      <c r="K320" s="473"/>
      <c r="L320" s="429"/>
      <c r="M320" s="429"/>
      <c r="N320" s="429"/>
      <c r="O320" s="429"/>
      <c r="P320" s="429"/>
      <c r="Q320" s="429"/>
      <c r="R320" s="429"/>
      <c r="S320" s="429"/>
      <c r="T320" s="429"/>
      <c r="U320" s="429"/>
      <c r="V320" s="429"/>
      <c r="W320" s="429"/>
      <c r="X320" s="429"/>
      <c r="Y320" s="429"/>
      <c r="Z320" s="429"/>
      <c r="AA320" s="429"/>
      <c r="AB320" s="429"/>
      <c r="AC320" s="429"/>
      <c r="AD320" s="429"/>
      <c r="AE320" s="429"/>
      <c r="AF320" s="429"/>
      <c r="AG320" s="429"/>
      <c r="AH320" s="429"/>
      <c r="AI320" s="429"/>
      <c r="AJ320" s="429"/>
      <c r="AK320" s="429"/>
      <c r="AL320" s="429"/>
      <c r="AM320" s="429"/>
      <c r="AN320" s="429"/>
      <c r="AO320" s="429"/>
      <c r="AP320" s="429"/>
      <c r="AQ320" s="429"/>
      <c r="AR320" s="429"/>
      <c r="AS320" s="429"/>
      <c r="AT320" s="429"/>
      <c r="AU320" s="429"/>
      <c r="AV320" s="429"/>
      <c r="AW320" s="429"/>
      <c r="AX320" s="429"/>
      <c r="AY320" s="429"/>
      <c r="AZ320" s="429"/>
      <c r="BA320" s="429"/>
      <c r="BB320" s="429"/>
      <c r="BC320" s="429"/>
      <c r="BD320" s="429"/>
      <c r="BE320" s="429"/>
      <c r="BF320" s="429"/>
      <c r="BG320" s="429"/>
      <c r="BH320" s="429"/>
      <c r="BI320" s="429"/>
      <c r="BJ320" s="429"/>
      <c r="BK320" s="429"/>
      <c r="BL320" s="429"/>
      <c r="BM320" s="429"/>
      <c r="BN320" s="429"/>
      <c r="BO320" s="429"/>
      <c r="BP320" s="429"/>
      <c r="BQ320" s="429"/>
      <c r="BR320" s="429"/>
    </row>
    <row r="321" spans="2:70" ht="12.75" customHeight="1" x14ac:dyDescent="0.2">
      <c r="B321" s="429"/>
      <c r="C321" s="429"/>
      <c r="D321" s="429"/>
      <c r="E321" s="429"/>
      <c r="F321" s="429"/>
      <c r="G321" s="429"/>
      <c r="H321" s="429"/>
      <c r="I321" s="429"/>
      <c r="J321" s="429"/>
      <c r="K321" s="473"/>
      <c r="L321" s="429"/>
      <c r="M321" s="429"/>
      <c r="N321" s="429"/>
      <c r="O321" s="429"/>
      <c r="P321" s="429"/>
      <c r="Q321" s="429"/>
      <c r="R321" s="429"/>
      <c r="S321" s="429"/>
      <c r="T321" s="429"/>
      <c r="U321" s="429"/>
      <c r="V321" s="429"/>
      <c r="W321" s="429"/>
      <c r="X321" s="429"/>
      <c r="Y321" s="429"/>
      <c r="Z321" s="429"/>
      <c r="AA321" s="429"/>
      <c r="AB321" s="429"/>
      <c r="AC321" s="429"/>
      <c r="AD321" s="429"/>
      <c r="AE321" s="429"/>
      <c r="AF321" s="429"/>
      <c r="AG321" s="429"/>
      <c r="AH321" s="429"/>
      <c r="AI321" s="429"/>
      <c r="AJ321" s="429"/>
      <c r="AK321" s="429"/>
      <c r="AL321" s="429"/>
      <c r="AM321" s="429"/>
      <c r="AN321" s="429"/>
      <c r="AO321" s="429"/>
      <c r="AP321" s="429"/>
      <c r="AQ321" s="429"/>
      <c r="AR321" s="429"/>
      <c r="AS321" s="429"/>
      <c r="AT321" s="429"/>
      <c r="AU321" s="429"/>
      <c r="AV321" s="429"/>
      <c r="AW321" s="429"/>
      <c r="AX321" s="429"/>
      <c r="AY321" s="429"/>
      <c r="AZ321" s="429"/>
      <c r="BA321" s="429"/>
      <c r="BB321" s="429"/>
      <c r="BC321" s="429"/>
      <c r="BD321" s="429"/>
      <c r="BE321" s="429"/>
      <c r="BF321" s="429"/>
      <c r="BG321" s="429"/>
      <c r="BH321" s="429"/>
      <c r="BI321" s="429"/>
      <c r="BJ321" s="429"/>
      <c r="BK321" s="429"/>
      <c r="BL321" s="429"/>
      <c r="BM321" s="429"/>
      <c r="BN321" s="429"/>
      <c r="BO321" s="429"/>
      <c r="BP321" s="429"/>
      <c r="BQ321" s="429"/>
      <c r="BR321" s="429"/>
    </row>
    <row r="322" spans="2:70" ht="12.75" customHeight="1" x14ac:dyDescent="0.2">
      <c r="B322" s="429"/>
      <c r="C322" s="429"/>
      <c r="D322" s="429"/>
      <c r="E322" s="429"/>
      <c r="F322" s="429"/>
      <c r="G322" s="429"/>
      <c r="H322" s="429"/>
      <c r="I322" s="429"/>
      <c r="J322" s="429"/>
      <c r="K322" s="473"/>
      <c r="L322" s="429"/>
      <c r="M322" s="429"/>
      <c r="N322" s="429"/>
      <c r="O322" s="429"/>
      <c r="P322" s="429"/>
      <c r="Q322" s="429"/>
      <c r="R322" s="429"/>
      <c r="S322" s="429"/>
      <c r="T322" s="429"/>
      <c r="U322" s="429"/>
      <c r="V322" s="429"/>
      <c r="W322" s="429"/>
      <c r="X322" s="429"/>
      <c r="Y322" s="429"/>
      <c r="Z322" s="429"/>
      <c r="AA322" s="429"/>
      <c r="AB322" s="429"/>
      <c r="AC322" s="429"/>
      <c r="AD322" s="429"/>
      <c r="AE322" s="429"/>
      <c r="AF322" s="429"/>
      <c r="AG322" s="429"/>
      <c r="AH322" s="429"/>
      <c r="AI322" s="429"/>
      <c r="AJ322" s="429"/>
      <c r="AK322" s="429"/>
      <c r="AL322" s="429"/>
      <c r="AM322" s="429"/>
      <c r="AN322" s="429"/>
      <c r="AO322" s="429"/>
      <c r="AP322" s="429"/>
      <c r="AQ322" s="429"/>
      <c r="AR322" s="429"/>
      <c r="AS322" s="429"/>
      <c r="AT322" s="429"/>
      <c r="AU322" s="429"/>
      <c r="AV322" s="429"/>
      <c r="AW322" s="429"/>
      <c r="AX322" s="429"/>
      <c r="AY322" s="429"/>
      <c r="AZ322" s="429"/>
      <c r="BA322" s="429"/>
      <c r="BB322" s="429"/>
      <c r="BC322" s="429"/>
      <c r="BD322" s="429"/>
      <c r="BE322" s="429"/>
      <c r="BF322" s="429"/>
      <c r="BG322" s="429"/>
      <c r="BH322" s="429"/>
      <c r="BI322" s="429"/>
      <c r="BJ322" s="429"/>
      <c r="BK322" s="429"/>
      <c r="BL322" s="429"/>
      <c r="BM322" s="429"/>
      <c r="BN322" s="429"/>
      <c r="BO322" s="429"/>
      <c r="BP322" s="429"/>
      <c r="BQ322" s="429"/>
      <c r="BR322" s="429"/>
    </row>
    <row r="323" spans="2:70" ht="12.75" customHeight="1" x14ac:dyDescent="0.2">
      <c r="B323" s="429"/>
      <c r="C323" s="429"/>
      <c r="D323" s="429"/>
      <c r="E323" s="429"/>
      <c r="F323" s="429"/>
      <c r="G323" s="429"/>
      <c r="H323" s="429"/>
      <c r="I323" s="429"/>
      <c r="J323" s="429"/>
      <c r="K323" s="473"/>
      <c r="L323" s="429"/>
      <c r="M323" s="429"/>
      <c r="N323" s="429"/>
      <c r="O323" s="429"/>
      <c r="P323" s="429"/>
      <c r="Q323" s="429"/>
      <c r="R323" s="429"/>
      <c r="S323" s="429"/>
      <c r="T323" s="429"/>
      <c r="U323" s="429"/>
      <c r="V323" s="429"/>
      <c r="W323" s="429"/>
      <c r="X323" s="429"/>
      <c r="Y323" s="429"/>
      <c r="Z323" s="429"/>
      <c r="AA323" s="429"/>
      <c r="AB323" s="429"/>
      <c r="AC323" s="429"/>
      <c r="AD323" s="429"/>
      <c r="AE323" s="429"/>
      <c r="AF323" s="429"/>
      <c r="AG323" s="429"/>
      <c r="AH323" s="429"/>
      <c r="AI323" s="429"/>
      <c r="AJ323" s="429"/>
      <c r="AK323" s="429"/>
      <c r="AL323" s="429"/>
      <c r="AM323" s="429"/>
      <c r="AN323" s="429"/>
      <c r="AO323" s="429"/>
      <c r="AP323" s="429"/>
      <c r="AQ323" s="429"/>
      <c r="AR323" s="429"/>
      <c r="AS323" s="429"/>
      <c r="AT323" s="429"/>
      <c r="AU323" s="429"/>
      <c r="AV323" s="429"/>
      <c r="AW323" s="429"/>
      <c r="AX323" s="429"/>
      <c r="AY323" s="429"/>
      <c r="AZ323" s="429"/>
      <c r="BA323" s="429"/>
      <c r="BB323" s="429"/>
      <c r="BC323" s="429"/>
      <c r="BD323" s="429"/>
      <c r="BE323" s="429"/>
      <c r="BF323" s="429"/>
      <c r="BG323" s="429"/>
      <c r="BH323" s="429"/>
      <c r="BI323" s="429"/>
      <c r="BJ323" s="429"/>
      <c r="BK323" s="429"/>
      <c r="BL323" s="429"/>
      <c r="BM323" s="429"/>
      <c r="BN323" s="429"/>
      <c r="BO323" s="429"/>
      <c r="BP323" s="429"/>
      <c r="BQ323" s="429"/>
      <c r="BR323" s="429"/>
    </row>
    <row r="324" spans="2:70" ht="12.75" customHeight="1" x14ac:dyDescent="0.2">
      <c r="B324" s="429"/>
      <c r="C324" s="429"/>
      <c r="D324" s="429"/>
      <c r="E324" s="429"/>
      <c r="F324" s="429"/>
      <c r="G324" s="429"/>
      <c r="H324" s="429"/>
      <c r="I324" s="429"/>
      <c r="J324" s="429"/>
      <c r="K324" s="473"/>
      <c r="L324" s="429"/>
      <c r="M324" s="429"/>
      <c r="N324" s="429"/>
      <c r="O324" s="429"/>
      <c r="P324" s="429"/>
      <c r="Q324" s="429"/>
      <c r="R324" s="429"/>
      <c r="S324" s="429"/>
      <c r="T324" s="429"/>
      <c r="U324" s="429"/>
      <c r="V324" s="429"/>
      <c r="W324" s="429"/>
      <c r="X324" s="429"/>
      <c r="Y324" s="429"/>
      <c r="Z324" s="429"/>
      <c r="AA324" s="429"/>
      <c r="AB324" s="429"/>
      <c r="AC324" s="429"/>
      <c r="AD324" s="429"/>
      <c r="AE324" s="429"/>
      <c r="AF324" s="429"/>
      <c r="AG324" s="429"/>
      <c r="AH324" s="429"/>
      <c r="AI324" s="429"/>
      <c r="AJ324" s="429"/>
      <c r="AK324" s="429"/>
      <c r="AL324" s="429"/>
      <c r="AM324" s="429"/>
      <c r="AN324" s="429"/>
      <c r="AO324" s="429"/>
      <c r="AP324" s="429"/>
      <c r="AQ324" s="429"/>
      <c r="AR324" s="429"/>
      <c r="AS324" s="429"/>
      <c r="AT324" s="429"/>
      <c r="AU324" s="429"/>
      <c r="AV324" s="429"/>
      <c r="AW324" s="429"/>
      <c r="AX324" s="429"/>
      <c r="AY324" s="429"/>
      <c r="AZ324" s="429"/>
      <c r="BA324" s="429"/>
      <c r="BB324" s="429"/>
      <c r="BC324" s="429"/>
      <c r="BD324" s="429"/>
      <c r="BE324" s="429"/>
      <c r="BF324" s="429"/>
      <c r="BG324" s="429"/>
      <c r="BH324" s="429"/>
      <c r="BI324" s="429"/>
      <c r="BJ324" s="429"/>
      <c r="BK324" s="429"/>
      <c r="BL324" s="429"/>
      <c r="BM324" s="429"/>
      <c r="BN324" s="429"/>
      <c r="BO324" s="429"/>
      <c r="BP324" s="429"/>
      <c r="BQ324" s="429"/>
      <c r="BR324" s="429"/>
    </row>
    <row r="325" spans="2:70" ht="12.75" customHeight="1" x14ac:dyDescent="0.2">
      <c r="B325" s="429"/>
      <c r="C325" s="429"/>
      <c r="D325" s="429"/>
      <c r="E325" s="429"/>
      <c r="F325" s="429"/>
      <c r="G325" s="429"/>
      <c r="H325" s="429"/>
      <c r="I325" s="429"/>
      <c r="J325" s="429"/>
      <c r="K325" s="473"/>
      <c r="L325" s="429"/>
      <c r="M325" s="429"/>
      <c r="N325" s="429"/>
      <c r="O325" s="429"/>
      <c r="P325" s="429"/>
      <c r="Q325" s="429"/>
      <c r="R325" s="429"/>
      <c r="S325" s="429"/>
      <c r="T325" s="429"/>
      <c r="U325" s="429"/>
      <c r="V325" s="429"/>
      <c r="W325" s="429"/>
      <c r="X325" s="429"/>
      <c r="Y325" s="429"/>
      <c r="Z325" s="429"/>
      <c r="AA325" s="429"/>
      <c r="AB325" s="429"/>
      <c r="AC325" s="429"/>
      <c r="AD325" s="429"/>
      <c r="AE325" s="429"/>
      <c r="AF325" s="429"/>
      <c r="AG325" s="429"/>
      <c r="AH325" s="429"/>
      <c r="AI325" s="429"/>
      <c r="AJ325" s="429"/>
      <c r="AK325" s="429"/>
      <c r="AL325" s="429"/>
      <c r="AM325" s="429"/>
      <c r="AN325" s="429"/>
      <c r="AO325" s="429"/>
      <c r="AP325" s="429"/>
      <c r="AQ325" s="429"/>
      <c r="AR325" s="429"/>
      <c r="AS325" s="429"/>
      <c r="AT325" s="429"/>
      <c r="AU325" s="429"/>
      <c r="AV325" s="429"/>
      <c r="AW325" s="429"/>
      <c r="AX325" s="429"/>
      <c r="AY325" s="429"/>
      <c r="AZ325" s="429"/>
      <c r="BA325" s="429"/>
      <c r="BB325" s="429"/>
      <c r="BC325" s="429"/>
      <c r="BD325" s="429"/>
      <c r="BE325" s="429"/>
      <c r="BF325" s="429"/>
      <c r="BG325" s="429"/>
      <c r="BH325" s="429"/>
      <c r="BI325" s="429"/>
      <c r="BJ325" s="429"/>
      <c r="BK325" s="429"/>
      <c r="BL325" s="429"/>
      <c r="BM325" s="429"/>
      <c r="BN325" s="429"/>
      <c r="BO325" s="429"/>
      <c r="BP325" s="429"/>
      <c r="BQ325" s="429"/>
      <c r="BR325" s="429"/>
    </row>
    <row r="326" spans="2:70" ht="12.75" customHeight="1" x14ac:dyDescent="0.2">
      <c r="B326" s="429"/>
      <c r="C326" s="429"/>
      <c r="D326" s="429"/>
      <c r="E326" s="429"/>
      <c r="F326" s="429"/>
      <c r="G326" s="429"/>
      <c r="H326" s="429"/>
      <c r="I326" s="429"/>
      <c r="J326" s="429"/>
      <c r="K326" s="473"/>
      <c r="L326" s="429"/>
      <c r="M326" s="429"/>
      <c r="N326" s="429"/>
      <c r="O326" s="429"/>
      <c r="P326" s="429"/>
      <c r="Q326" s="429"/>
      <c r="R326" s="429"/>
      <c r="S326" s="429"/>
      <c r="T326" s="429"/>
      <c r="U326" s="429"/>
      <c r="V326" s="429"/>
      <c r="W326" s="429"/>
      <c r="X326" s="429"/>
      <c r="Y326" s="429"/>
      <c r="Z326" s="429"/>
      <c r="AA326" s="429"/>
      <c r="AB326" s="429"/>
      <c r="AC326" s="429"/>
      <c r="AD326" s="429"/>
      <c r="AE326" s="429"/>
      <c r="AF326" s="429"/>
      <c r="AG326" s="429"/>
      <c r="AH326" s="429"/>
      <c r="AI326" s="429"/>
      <c r="AJ326" s="429"/>
      <c r="AK326" s="429"/>
      <c r="AL326" s="429"/>
      <c r="AM326" s="429"/>
      <c r="AN326" s="429"/>
      <c r="AO326" s="429"/>
      <c r="AP326" s="429"/>
      <c r="AQ326" s="429"/>
      <c r="AR326" s="429"/>
      <c r="AS326" s="429"/>
      <c r="AT326" s="429"/>
      <c r="AU326" s="429"/>
      <c r="AV326" s="429"/>
      <c r="AW326" s="429"/>
      <c r="AX326" s="429"/>
      <c r="AY326" s="429"/>
      <c r="AZ326" s="429"/>
      <c r="BA326" s="429"/>
      <c r="BB326" s="429"/>
      <c r="BC326" s="429"/>
      <c r="BD326" s="429"/>
      <c r="BE326" s="429"/>
      <c r="BF326" s="429"/>
      <c r="BG326" s="429"/>
      <c r="BH326" s="429"/>
      <c r="BI326" s="429"/>
      <c r="BJ326" s="429"/>
      <c r="BK326" s="429"/>
      <c r="BL326" s="429"/>
      <c r="BM326" s="429"/>
      <c r="BN326" s="429"/>
      <c r="BO326" s="429"/>
      <c r="BP326" s="429"/>
      <c r="BQ326" s="429"/>
      <c r="BR326" s="429"/>
    </row>
    <row r="327" spans="2:70" ht="12.75" customHeight="1" x14ac:dyDescent="0.2">
      <c r="B327" s="429"/>
      <c r="C327" s="429"/>
      <c r="D327" s="429"/>
      <c r="E327" s="429"/>
      <c r="F327" s="429"/>
      <c r="G327" s="429"/>
      <c r="H327" s="429"/>
      <c r="I327" s="429"/>
      <c r="J327" s="429"/>
      <c r="K327" s="473"/>
      <c r="L327" s="429"/>
      <c r="M327" s="429"/>
      <c r="N327" s="429"/>
      <c r="O327" s="429"/>
      <c r="P327" s="429"/>
      <c r="Q327" s="429"/>
      <c r="R327" s="429"/>
      <c r="S327" s="429"/>
      <c r="T327" s="429"/>
      <c r="U327" s="429"/>
      <c r="V327" s="429"/>
      <c r="W327" s="429"/>
      <c r="X327" s="429"/>
      <c r="Y327" s="429"/>
      <c r="Z327" s="429"/>
      <c r="AA327" s="429"/>
      <c r="AB327" s="429"/>
      <c r="AC327" s="429"/>
      <c r="AD327" s="429"/>
      <c r="AE327" s="429"/>
      <c r="AF327" s="429"/>
      <c r="AG327" s="429"/>
      <c r="AH327" s="429"/>
      <c r="AI327" s="429"/>
      <c r="AJ327" s="429"/>
      <c r="AK327" s="429"/>
      <c r="AL327" s="429"/>
      <c r="AM327" s="429"/>
      <c r="AN327" s="429"/>
      <c r="AO327" s="429"/>
      <c r="AP327" s="429"/>
      <c r="AQ327" s="429"/>
      <c r="AR327" s="429"/>
      <c r="AS327" s="429"/>
      <c r="AT327" s="429"/>
      <c r="AU327" s="429"/>
      <c r="AV327" s="429"/>
      <c r="AW327" s="429"/>
      <c r="AX327" s="429"/>
      <c r="AY327" s="429"/>
      <c r="AZ327" s="429"/>
      <c r="BA327" s="429"/>
      <c r="BB327" s="429"/>
      <c r="BC327" s="429"/>
      <c r="BD327" s="429"/>
      <c r="BE327" s="429"/>
      <c r="BF327" s="429"/>
      <c r="BG327" s="429"/>
      <c r="BH327" s="429"/>
      <c r="BI327" s="429"/>
      <c r="BJ327" s="429"/>
      <c r="BK327" s="429"/>
      <c r="BL327" s="429"/>
      <c r="BM327" s="429"/>
      <c r="BN327" s="429"/>
      <c r="BO327" s="429"/>
      <c r="BP327" s="429"/>
      <c r="BQ327" s="429"/>
      <c r="BR327" s="429"/>
    </row>
    <row r="328" spans="2:70" ht="12.75" customHeight="1" x14ac:dyDescent="0.2">
      <c r="B328" s="429"/>
      <c r="C328" s="429"/>
      <c r="D328" s="429"/>
      <c r="E328" s="429"/>
      <c r="F328" s="429"/>
      <c r="G328" s="429"/>
      <c r="H328" s="429"/>
      <c r="I328" s="429"/>
      <c r="J328" s="429"/>
      <c r="K328" s="473"/>
      <c r="L328" s="429"/>
      <c r="M328" s="429"/>
      <c r="N328" s="429"/>
      <c r="O328" s="429"/>
      <c r="P328" s="429"/>
      <c r="Q328" s="429"/>
      <c r="R328" s="429"/>
      <c r="S328" s="429"/>
      <c r="T328" s="429"/>
      <c r="U328" s="429"/>
      <c r="V328" s="429"/>
      <c r="W328" s="429"/>
      <c r="X328" s="429"/>
      <c r="Y328" s="429"/>
      <c r="Z328" s="429"/>
      <c r="AA328" s="429"/>
      <c r="AB328" s="429"/>
      <c r="AC328" s="429"/>
      <c r="AD328" s="429"/>
      <c r="AE328" s="429"/>
      <c r="AF328" s="429"/>
      <c r="AG328" s="429"/>
      <c r="AH328" s="429"/>
      <c r="AI328" s="429"/>
      <c r="AJ328" s="429"/>
      <c r="AK328" s="429"/>
      <c r="AL328" s="429"/>
      <c r="AM328" s="429"/>
      <c r="AN328" s="429"/>
      <c r="AO328" s="429"/>
      <c r="AP328" s="429"/>
      <c r="AQ328" s="429"/>
      <c r="AR328" s="429"/>
      <c r="AS328" s="429"/>
      <c r="AT328" s="429"/>
      <c r="AU328" s="429"/>
      <c r="AV328" s="429"/>
      <c r="AW328" s="429"/>
      <c r="AX328" s="429"/>
      <c r="AY328" s="429"/>
      <c r="AZ328" s="429"/>
      <c r="BA328" s="429"/>
      <c r="BB328" s="429"/>
      <c r="BC328" s="429"/>
      <c r="BD328" s="429"/>
      <c r="BE328" s="429"/>
      <c r="BF328" s="429"/>
      <c r="BG328" s="429"/>
      <c r="BH328" s="429"/>
      <c r="BI328" s="429"/>
      <c r="BJ328" s="429"/>
      <c r="BK328" s="429"/>
      <c r="BL328" s="429"/>
      <c r="BM328" s="429"/>
      <c r="BN328" s="429"/>
      <c r="BO328" s="429"/>
      <c r="BP328" s="429"/>
      <c r="BQ328" s="429"/>
      <c r="BR328" s="429"/>
    </row>
    <row r="329" spans="2:70" ht="12.75" customHeight="1" x14ac:dyDescent="0.2">
      <c r="B329" s="429"/>
      <c r="C329" s="429"/>
      <c r="D329" s="429"/>
      <c r="E329" s="429"/>
      <c r="F329" s="429"/>
      <c r="G329" s="429"/>
      <c r="H329" s="429"/>
      <c r="I329" s="429"/>
      <c r="J329" s="429"/>
      <c r="K329" s="473"/>
      <c r="L329" s="429"/>
      <c r="M329" s="429"/>
      <c r="N329" s="429"/>
      <c r="O329" s="429"/>
      <c r="P329" s="429"/>
      <c r="Q329" s="429"/>
      <c r="R329" s="429"/>
      <c r="S329" s="429"/>
      <c r="T329" s="429"/>
      <c r="U329" s="429"/>
      <c r="V329" s="429"/>
      <c r="W329" s="429"/>
      <c r="X329" s="429"/>
      <c r="Y329" s="429"/>
      <c r="Z329" s="429"/>
      <c r="AA329" s="429"/>
      <c r="AB329" s="429"/>
      <c r="AC329" s="429"/>
      <c r="AD329" s="429"/>
      <c r="AE329" s="429"/>
      <c r="AF329" s="429"/>
      <c r="AG329" s="429"/>
      <c r="AH329" s="429"/>
      <c r="AI329" s="429"/>
      <c r="AJ329" s="429"/>
      <c r="AK329" s="429"/>
      <c r="AL329" s="429"/>
      <c r="AM329" s="429"/>
      <c r="AN329" s="429"/>
      <c r="AO329" s="429"/>
      <c r="AP329" s="429"/>
      <c r="AQ329" s="429"/>
      <c r="AR329" s="429"/>
      <c r="AS329" s="429"/>
      <c r="AT329" s="429"/>
      <c r="AU329" s="429"/>
      <c r="AV329" s="429"/>
      <c r="AW329" s="429"/>
      <c r="AX329" s="429"/>
      <c r="AY329" s="429"/>
      <c r="AZ329" s="429"/>
      <c r="BA329" s="429"/>
      <c r="BB329" s="429"/>
      <c r="BC329" s="429"/>
      <c r="BD329" s="429"/>
      <c r="BE329" s="429"/>
      <c r="BF329" s="429"/>
      <c r="BG329" s="429"/>
      <c r="BH329" s="429"/>
      <c r="BI329" s="429"/>
      <c r="BJ329" s="429"/>
      <c r="BK329" s="429"/>
      <c r="BL329" s="429"/>
      <c r="BM329" s="429"/>
      <c r="BN329" s="429"/>
      <c r="BO329" s="429"/>
      <c r="BP329" s="429"/>
      <c r="BQ329" s="429"/>
      <c r="BR329" s="429"/>
    </row>
    <row r="330" spans="2:70" ht="12.75" customHeight="1" x14ac:dyDescent="0.2">
      <c r="B330" s="429"/>
      <c r="C330" s="429"/>
      <c r="D330" s="429"/>
      <c r="E330" s="429"/>
      <c r="F330" s="429"/>
      <c r="G330" s="429"/>
      <c r="H330" s="429"/>
      <c r="I330" s="429"/>
      <c r="J330" s="429"/>
      <c r="K330" s="473"/>
      <c r="L330" s="429"/>
      <c r="M330" s="429"/>
      <c r="N330" s="429"/>
      <c r="O330" s="429"/>
      <c r="P330" s="429"/>
      <c r="Q330" s="429"/>
      <c r="R330" s="429"/>
      <c r="S330" s="429"/>
      <c r="T330" s="429"/>
      <c r="U330" s="429"/>
      <c r="V330" s="429"/>
      <c r="W330" s="429"/>
      <c r="X330" s="429"/>
      <c r="Y330" s="429"/>
      <c r="Z330" s="429"/>
      <c r="AA330" s="429"/>
      <c r="AB330" s="429"/>
      <c r="AC330" s="429"/>
      <c r="AD330" s="429"/>
      <c r="AE330" s="429"/>
      <c r="AF330" s="429"/>
      <c r="AG330" s="429"/>
      <c r="AH330" s="429"/>
      <c r="AI330" s="429"/>
      <c r="AJ330" s="429"/>
      <c r="AK330" s="429"/>
      <c r="AL330" s="429"/>
      <c r="AM330" s="429"/>
      <c r="AN330" s="429"/>
      <c r="AO330" s="429"/>
      <c r="AP330" s="429"/>
      <c r="AQ330" s="429"/>
      <c r="AR330" s="429"/>
      <c r="AS330" s="429"/>
      <c r="AT330" s="429"/>
      <c r="AU330" s="429"/>
      <c r="AV330" s="429"/>
      <c r="AW330" s="429"/>
      <c r="AX330" s="429"/>
      <c r="AY330" s="429"/>
      <c r="AZ330" s="429"/>
      <c r="BA330" s="429"/>
      <c r="BB330" s="429"/>
      <c r="BC330" s="429"/>
      <c r="BD330" s="429"/>
      <c r="BE330" s="429"/>
      <c r="BF330" s="429"/>
      <c r="BG330" s="429"/>
      <c r="BH330" s="429"/>
      <c r="BI330" s="429"/>
      <c r="BJ330" s="429"/>
      <c r="BK330" s="429"/>
      <c r="BL330" s="429"/>
      <c r="BM330" s="429"/>
      <c r="BN330" s="429"/>
      <c r="BO330" s="429"/>
      <c r="BP330" s="429"/>
      <c r="BQ330" s="429"/>
      <c r="BR330" s="429"/>
    </row>
    <row r="331" spans="2:70" ht="12.75" customHeight="1" x14ac:dyDescent="0.2">
      <c r="B331" s="429"/>
      <c r="C331" s="429"/>
      <c r="D331" s="429"/>
      <c r="E331" s="429"/>
      <c r="F331" s="429"/>
      <c r="G331" s="429"/>
      <c r="H331" s="429"/>
      <c r="I331" s="429"/>
      <c r="J331" s="429"/>
      <c r="K331" s="473"/>
      <c r="L331" s="429"/>
      <c r="M331" s="429"/>
      <c r="N331" s="429"/>
      <c r="O331" s="429"/>
      <c r="P331" s="429"/>
      <c r="Q331" s="429"/>
      <c r="R331" s="429"/>
      <c r="S331" s="429"/>
      <c r="T331" s="429"/>
      <c r="U331" s="429"/>
      <c r="V331" s="429"/>
      <c r="W331" s="429"/>
      <c r="X331" s="429"/>
      <c r="Y331" s="429"/>
      <c r="Z331" s="429"/>
      <c r="AA331" s="429"/>
      <c r="AB331" s="429"/>
      <c r="AC331" s="429"/>
      <c r="AD331" s="429"/>
      <c r="AE331" s="429"/>
      <c r="AF331" s="429"/>
      <c r="AG331" s="429"/>
      <c r="AH331" s="429"/>
      <c r="AI331" s="429"/>
      <c r="AJ331" s="429"/>
      <c r="AK331" s="429"/>
      <c r="AL331" s="429"/>
      <c r="AM331" s="429"/>
      <c r="AN331" s="429"/>
      <c r="AO331" s="429"/>
      <c r="AP331" s="429"/>
      <c r="AQ331" s="429"/>
      <c r="AR331" s="429"/>
      <c r="AS331" s="429"/>
      <c r="AT331" s="429"/>
      <c r="AU331" s="429"/>
      <c r="AV331" s="429"/>
      <c r="AW331" s="429"/>
      <c r="AX331" s="429"/>
      <c r="AY331" s="429"/>
      <c r="AZ331" s="429"/>
      <c r="BA331" s="429"/>
      <c r="BB331" s="429"/>
      <c r="BC331" s="429"/>
      <c r="BD331" s="429"/>
      <c r="BE331" s="429"/>
      <c r="BF331" s="429"/>
      <c r="BG331" s="429"/>
      <c r="BH331" s="429"/>
      <c r="BI331" s="429"/>
      <c r="BJ331" s="429"/>
      <c r="BK331" s="429"/>
      <c r="BL331" s="429"/>
      <c r="BM331" s="429"/>
      <c r="BN331" s="429"/>
      <c r="BO331" s="429"/>
      <c r="BP331" s="429"/>
      <c r="BQ331" s="429"/>
      <c r="BR331" s="429"/>
    </row>
    <row r="332" spans="2:70" ht="12.75" customHeight="1" x14ac:dyDescent="0.2">
      <c r="B332" s="429"/>
      <c r="C332" s="429"/>
      <c r="D332" s="429"/>
      <c r="E332" s="429"/>
      <c r="F332" s="429"/>
      <c r="G332" s="429"/>
      <c r="H332" s="429"/>
      <c r="I332" s="429"/>
      <c r="J332" s="429"/>
      <c r="K332" s="473"/>
      <c r="L332" s="429"/>
      <c r="M332" s="429"/>
      <c r="N332" s="429"/>
      <c r="O332" s="429"/>
      <c r="P332" s="429"/>
      <c r="Q332" s="429"/>
      <c r="R332" s="429"/>
      <c r="S332" s="429"/>
      <c r="T332" s="429"/>
      <c r="U332" s="429"/>
      <c r="V332" s="429"/>
      <c r="W332" s="429"/>
      <c r="X332" s="429"/>
      <c r="Y332" s="429"/>
      <c r="Z332" s="429"/>
      <c r="AA332" s="429"/>
      <c r="AB332" s="429"/>
      <c r="AC332" s="429"/>
      <c r="AD332" s="429"/>
      <c r="AE332" s="429"/>
      <c r="AF332" s="429"/>
      <c r="AG332" s="429"/>
      <c r="AH332" s="429"/>
      <c r="AI332" s="429"/>
      <c r="AJ332" s="429"/>
      <c r="AK332" s="429"/>
      <c r="AL332" s="429"/>
      <c r="AM332" s="429"/>
      <c r="AN332" s="429"/>
      <c r="AO332" s="429"/>
      <c r="AP332" s="429"/>
      <c r="AQ332" s="429"/>
      <c r="AR332" s="429"/>
      <c r="AS332" s="429"/>
      <c r="AT332" s="429"/>
      <c r="AU332" s="429"/>
      <c r="AV332" s="429"/>
      <c r="AW332" s="429"/>
      <c r="AX332" s="429"/>
      <c r="AY332" s="429"/>
      <c r="AZ332" s="429"/>
      <c r="BA332" s="429"/>
      <c r="BB332" s="429"/>
      <c r="BC332" s="429"/>
      <c r="BD332" s="429"/>
      <c r="BE332" s="429"/>
      <c r="BF332" s="429"/>
      <c r="BG332" s="429"/>
      <c r="BH332" s="429"/>
      <c r="BI332" s="429"/>
      <c r="BJ332" s="429"/>
      <c r="BK332" s="429"/>
      <c r="BL332" s="429"/>
      <c r="BM332" s="429"/>
      <c r="BN332" s="429"/>
      <c r="BO332" s="429"/>
      <c r="BP332" s="429"/>
      <c r="BQ332" s="429"/>
      <c r="BR332" s="429"/>
    </row>
    <row r="333" spans="2:70" ht="12.75" customHeight="1" x14ac:dyDescent="0.2">
      <c r="B333" s="429"/>
      <c r="C333" s="429"/>
      <c r="D333" s="429"/>
      <c r="E333" s="429"/>
      <c r="F333" s="429"/>
      <c r="G333" s="429"/>
      <c r="H333" s="429"/>
      <c r="I333" s="429"/>
      <c r="J333" s="429"/>
      <c r="K333" s="473"/>
      <c r="L333" s="429"/>
      <c r="M333" s="429"/>
      <c r="N333" s="429"/>
      <c r="O333" s="429"/>
      <c r="P333" s="429"/>
      <c r="Q333" s="429"/>
      <c r="R333" s="429"/>
      <c r="S333" s="429"/>
      <c r="T333" s="429"/>
      <c r="U333" s="429"/>
      <c r="V333" s="429"/>
      <c r="W333" s="429"/>
      <c r="X333" s="429"/>
      <c r="Y333" s="429"/>
      <c r="Z333" s="429"/>
      <c r="AA333" s="429"/>
      <c r="AB333" s="429"/>
      <c r="AC333" s="429"/>
      <c r="AD333" s="429"/>
      <c r="AE333" s="429"/>
      <c r="AF333" s="429"/>
      <c r="AG333" s="429"/>
      <c r="AH333" s="429"/>
      <c r="AI333" s="429"/>
      <c r="AJ333" s="429"/>
      <c r="AK333" s="429"/>
      <c r="AL333" s="429"/>
      <c r="AM333" s="429"/>
      <c r="AN333" s="429"/>
      <c r="AO333" s="429"/>
      <c r="AP333" s="429"/>
      <c r="AQ333" s="429"/>
      <c r="AR333" s="429"/>
      <c r="AS333" s="429"/>
      <c r="AT333" s="429"/>
      <c r="AU333" s="429"/>
      <c r="AV333" s="429"/>
      <c r="AW333" s="429"/>
      <c r="AX333" s="429"/>
      <c r="AY333" s="429"/>
      <c r="AZ333" s="429"/>
      <c r="BA333" s="429"/>
      <c r="BB333" s="429"/>
      <c r="BC333" s="429"/>
      <c r="BD333" s="429"/>
      <c r="BE333" s="429"/>
      <c r="BF333" s="429"/>
      <c r="BG333" s="429"/>
      <c r="BH333" s="429"/>
      <c r="BI333" s="429"/>
      <c r="BJ333" s="429"/>
      <c r="BK333" s="429"/>
      <c r="BL333" s="429"/>
      <c r="BM333" s="429"/>
      <c r="BN333" s="429"/>
      <c r="BO333" s="429"/>
      <c r="BP333" s="429"/>
      <c r="BQ333" s="429"/>
      <c r="BR333" s="429"/>
    </row>
    <row r="334" spans="2:70" ht="12.75" customHeight="1" x14ac:dyDescent="0.2">
      <c r="B334" s="429"/>
      <c r="C334" s="429"/>
      <c r="D334" s="429"/>
      <c r="E334" s="429"/>
      <c r="F334" s="429"/>
      <c r="G334" s="429"/>
      <c r="H334" s="429"/>
      <c r="I334" s="429"/>
      <c r="J334" s="429"/>
      <c r="K334" s="473"/>
      <c r="L334" s="429"/>
      <c r="M334" s="429"/>
      <c r="N334" s="429"/>
      <c r="O334" s="429"/>
      <c r="P334" s="429"/>
      <c r="Q334" s="429"/>
      <c r="R334" s="429"/>
      <c r="S334" s="429"/>
      <c r="T334" s="429"/>
      <c r="U334" s="429"/>
      <c r="V334" s="429"/>
      <c r="W334" s="429"/>
      <c r="X334" s="429"/>
      <c r="Y334" s="429"/>
      <c r="Z334" s="429"/>
      <c r="AA334" s="429"/>
      <c r="AB334" s="429"/>
      <c r="AC334" s="429"/>
      <c r="AD334" s="429"/>
      <c r="AE334" s="429"/>
      <c r="AF334" s="429"/>
      <c r="AG334" s="429"/>
      <c r="AH334" s="429"/>
      <c r="AI334" s="429"/>
      <c r="AJ334" s="429"/>
      <c r="AK334" s="429"/>
      <c r="AL334" s="429"/>
      <c r="AM334" s="429"/>
      <c r="AN334" s="429"/>
      <c r="AO334" s="429"/>
      <c r="AP334" s="429"/>
      <c r="AQ334" s="429"/>
      <c r="AR334" s="429"/>
      <c r="AS334" s="429"/>
      <c r="AT334" s="429"/>
      <c r="AU334" s="429"/>
      <c r="AV334" s="429"/>
      <c r="AW334" s="429"/>
      <c r="AX334" s="429"/>
      <c r="AY334" s="429"/>
      <c r="AZ334" s="429"/>
      <c r="BA334" s="429"/>
      <c r="BB334" s="429"/>
      <c r="BC334" s="429"/>
      <c r="BD334" s="429"/>
      <c r="BE334" s="429"/>
      <c r="BF334" s="429"/>
      <c r="BG334" s="429"/>
      <c r="BH334" s="429"/>
      <c r="BI334" s="429"/>
      <c r="BJ334" s="429"/>
      <c r="BK334" s="429"/>
      <c r="BL334" s="429"/>
      <c r="BM334" s="429"/>
      <c r="BN334" s="429"/>
      <c r="BO334" s="429"/>
      <c r="BP334" s="429"/>
      <c r="BQ334" s="429"/>
      <c r="BR334" s="429"/>
    </row>
    <row r="335" spans="2:70" ht="12.75" customHeight="1" x14ac:dyDescent="0.2">
      <c r="B335" s="429"/>
      <c r="C335" s="429"/>
      <c r="D335" s="429"/>
      <c r="E335" s="429"/>
      <c r="F335" s="429"/>
      <c r="G335" s="429"/>
      <c r="H335" s="429"/>
      <c r="I335" s="429"/>
      <c r="J335" s="429"/>
      <c r="K335" s="473"/>
      <c r="L335" s="429"/>
      <c r="M335" s="429"/>
      <c r="N335" s="429"/>
      <c r="O335" s="429"/>
      <c r="P335" s="429"/>
      <c r="Q335" s="429"/>
      <c r="R335" s="429"/>
      <c r="S335" s="429"/>
      <c r="T335" s="429"/>
      <c r="U335" s="429"/>
      <c r="V335" s="429"/>
      <c r="W335" s="429"/>
      <c r="X335" s="429"/>
      <c r="Y335" s="429"/>
      <c r="Z335" s="429"/>
      <c r="AA335" s="429"/>
      <c r="AB335" s="429"/>
      <c r="AC335" s="429"/>
      <c r="AD335" s="429"/>
      <c r="AE335" s="429"/>
      <c r="AF335" s="429"/>
      <c r="AG335" s="429"/>
      <c r="AH335" s="429"/>
      <c r="AI335" s="429"/>
      <c r="AJ335" s="429"/>
      <c r="AK335" s="429"/>
      <c r="AL335" s="429"/>
      <c r="AM335" s="429"/>
      <c r="AN335" s="429"/>
      <c r="AO335" s="429"/>
      <c r="AP335" s="429"/>
      <c r="AQ335" s="429"/>
      <c r="AR335" s="429"/>
      <c r="AS335" s="429"/>
      <c r="AT335" s="429"/>
      <c r="AU335" s="429"/>
      <c r="AV335" s="429"/>
      <c r="AW335" s="429"/>
      <c r="AX335" s="429"/>
      <c r="AY335" s="429"/>
      <c r="AZ335" s="429"/>
      <c r="BA335" s="429"/>
      <c r="BB335" s="429"/>
      <c r="BC335" s="429"/>
      <c r="BD335" s="429"/>
      <c r="BE335" s="429"/>
      <c r="BF335" s="429"/>
      <c r="BG335" s="429"/>
      <c r="BH335" s="429"/>
      <c r="BI335" s="429"/>
      <c r="BJ335" s="429"/>
      <c r="BK335" s="429"/>
      <c r="BL335" s="429"/>
      <c r="BM335" s="429"/>
      <c r="BN335" s="429"/>
      <c r="BO335" s="429"/>
      <c r="BP335" s="429"/>
      <c r="BQ335" s="429"/>
      <c r="BR335" s="429"/>
    </row>
    <row r="336" spans="2:70" ht="12.75" customHeight="1" x14ac:dyDescent="0.2">
      <c r="B336" s="429"/>
      <c r="C336" s="429"/>
      <c r="D336" s="429"/>
      <c r="E336" s="429"/>
      <c r="F336" s="429"/>
      <c r="G336" s="429"/>
      <c r="H336" s="429"/>
      <c r="I336" s="429"/>
      <c r="J336" s="429"/>
      <c r="K336" s="473"/>
      <c r="L336" s="429"/>
      <c r="M336" s="429"/>
      <c r="N336" s="429"/>
      <c r="O336" s="429"/>
      <c r="P336" s="429"/>
      <c r="Q336" s="429"/>
      <c r="R336" s="429"/>
      <c r="S336" s="429"/>
      <c r="T336" s="429"/>
      <c r="U336" s="429"/>
      <c r="V336" s="429"/>
      <c r="W336" s="429"/>
      <c r="X336" s="429"/>
      <c r="Y336" s="429"/>
      <c r="Z336" s="429"/>
      <c r="AA336" s="429"/>
      <c r="AB336" s="429"/>
      <c r="AC336" s="429"/>
      <c r="AD336" s="429"/>
      <c r="AE336" s="429"/>
      <c r="AF336" s="429"/>
      <c r="AG336" s="429"/>
      <c r="AH336" s="429"/>
      <c r="AI336" s="429"/>
      <c r="AJ336" s="429"/>
      <c r="AK336" s="429"/>
      <c r="AL336" s="429"/>
      <c r="AM336" s="429"/>
      <c r="AN336" s="429"/>
      <c r="AO336" s="429"/>
      <c r="AP336" s="429"/>
      <c r="AQ336" s="429"/>
      <c r="AR336" s="429"/>
      <c r="AS336" s="429"/>
      <c r="AT336" s="429"/>
      <c r="AU336" s="429"/>
      <c r="AV336" s="429"/>
      <c r="AW336" s="429"/>
      <c r="AX336" s="429"/>
      <c r="AY336" s="429"/>
      <c r="AZ336" s="429"/>
      <c r="BA336" s="429"/>
      <c r="BB336" s="429"/>
      <c r="BC336" s="429"/>
      <c r="BD336" s="429"/>
      <c r="BE336" s="429"/>
      <c r="BF336" s="429"/>
      <c r="BG336" s="429"/>
      <c r="BH336" s="429"/>
      <c r="BI336" s="429"/>
      <c r="BJ336" s="429"/>
      <c r="BK336" s="429"/>
      <c r="BL336" s="429"/>
      <c r="BM336" s="429"/>
      <c r="BN336" s="429"/>
      <c r="BO336" s="429"/>
      <c r="BP336" s="429"/>
      <c r="BQ336" s="429"/>
      <c r="BR336" s="429"/>
    </row>
    <row r="337" spans="2:70" ht="12.75" customHeight="1" x14ac:dyDescent="0.2">
      <c r="B337" s="429"/>
      <c r="C337" s="429"/>
      <c r="D337" s="429"/>
      <c r="E337" s="429"/>
      <c r="F337" s="429"/>
      <c r="G337" s="429"/>
      <c r="H337" s="429"/>
      <c r="I337" s="429"/>
      <c r="J337" s="429"/>
      <c r="K337" s="473"/>
      <c r="L337" s="429"/>
      <c r="M337" s="429"/>
      <c r="N337" s="429"/>
      <c r="O337" s="429"/>
      <c r="P337" s="429"/>
      <c r="Q337" s="429"/>
      <c r="R337" s="429"/>
      <c r="S337" s="429"/>
      <c r="T337" s="429"/>
      <c r="U337" s="429"/>
      <c r="V337" s="429"/>
      <c r="W337" s="429"/>
      <c r="X337" s="429"/>
      <c r="Y337" s="429"/>
      <c r="Z337" s="429"/>
      <c r="AA337" s="429"/>
      <c r="AB337" s="429"/>
      <c r="AC337" s="429"/>
      <c r="AD337" s="429"/>
      <c r="AE337" s="429"/>
      <c r="AF337" s="429"/>
      <c r="AG337" s="429"/>
      <c r="AH337" s="429"/>
      <c r="AI337" s="429"/>
      <c r="AJ337" s="429"/>
      <c r="AK337" s="429"/>
      <c r="AL337" s="429"/>
      <c r="AM337" s="429"/>
      <c r="AN337" s="429"/>
      <c r="AO337" s="429"/>
      <c r="AP337" s="429"/>
      <c r="AQ337" s="429"/>
      <c r="AR337" s="429"/>
      <c r="AS337" s="429"/>
      <c r="AT337" s="429"/>
      <c r="AU337" s="429"/>
      <c r="AV337" s="429"/>
      <c r="AW337" s="429"/>
      <c r="AX337" s="429"/>
      <c r="AY337" s="429"/>
      <c r="AZ337" s="429"/>
      <c r="BA337" s="429"/>
      <c r="BB337" s="429"/>
      <c r="BC337" s="429"/>
      <c r="BD337" s="429"/>
      <c r="BE337" s="429"/>
      <c r="BF337" s="429"/>
      <c r="BG337" s="429"/>
      <c r="BH337" s="429"/>
      <c r="BI337" s="429"/>
      <c r="BJ337" s="429"/>
      <c r="BK337" s="429"/>
      <c r="BL337" s="429"/>
      <c r="BM337" s="429"/>
      <c r="BN337" s="429"/>
      <c r="BO337" s="429"/>
      <c r="BP337" s="429"/>
      <c r="BQ337" s="429"/>
      <c r="BR337" s="429"/>
    </row>
    <row r="338" spans="2:70" ht="12.75" customHeight="1" x14ac:dyDescent="0.2">
      <c r="B338" s="429"/>
      <c r="C338" s="429"/>
      <c r="D338" s="429"/>
      <c r="E338" s="429"/>
      <c r="F338" s="429"/>
      <c r="G338" s="429"/>
      <c r="H338" s="429"/>
      <c r="I338" s="429"/>
      <c r="J338" s="429"/>
      <c r="K338" s="473"/>
      <c r="L338" s="429"/>
      <c r="M338" s="429"/>
      <c r="N338" s="429"/>
      <c r="O338" s="429"/>
      <c r="P338" s="429"/>
      <c r="Q338" s="429"/>
      <c r="R338" s="429"/>
      <c r="S338" s="429"/>
      <c r="T338" s="429"/>
      <c r="U338" s="429"/>
      <c r="V338" s="429"/>
      <c r="W338" s="429"/>
      <c r="X338" s="429"/>
      <c r="Y338" s="429"/>
      <c r="Z338" s="429"/>
      <c r="AA338" s="429"/>
      <c r="AB338" s="429"/>
      <c r="AC338" s="429"/>
      <c r="AD338" s="429"/>
      <c r="AE338" s="429"/>
      <c r="AF338" s="429"/>
      <c r="AG338" s="429"/>
      <c r="AH338" s="429"/>
      <c r="AI338" s="429"/>
      <c r="AJ338" s="429"/>
      <c r="AK338" s="429"/>
      <c r="AL338" s="429"/>
      <c r="AM338" s="429"/>
      <c r="AN338" s="429"/>
      <c r="AO338" s="429"/>
      <c r="AP338" s="429"/>
      <c r="AQ338" s="429"/>
      <c r="AR338" s="429"/>
      <c r="AS338" s="429"/>
      <c r="AT338" s="429"/>
      <c r="AU338" s="429"/>
      <c r="AV338" s="429"/>
      <c r="AW338" s="429"/>
      <c r="AX338" s="429"/>
      <c r="AY338" s="429"/>
      <c r="AZ338" s="429"/>
      <c r="BA338" s="429"/>
      <c r="BB338" s="429"/>
      <c r="BC338" s="429"/>
      <c r="BD338" s="429"/>
      <c r="BE338" s="429"/>
      <c r="BF338" s="429"/>
      <c r="BG338" s="429"/>
      <c r="BH338" s="429"/>
      <c r="BI338" s="429"/>
      <c r="BJ338" s="429"/>
      <c r="BK338" s="429"/>
      <c r="BL338" s="429"/>
      <c r="BM338" s="429"/>
      <c r="BN338" s="429"/>
      <c r="BO338" s="429"/>
      <c r="BP338" s="429"/>
      <c r="BQ338" s="429"/>
      <c r="BR338" s="429"/>
    </row>
    <row r="339" spans="2:70" ht="12.75" customHeight="1" x14ac:dyDescent="0.2">
      <c r="B339" s="429"/>
      <c r="C339" s="429"/>
      <c r="D339" s="429"/>
      <c r="E339" s="429"/>
      <c r="F339" s="429"/>
      <c r="G339" s="429"/>
      <c r="H339" s="429"/>
      <c r="I339" s="429"/>
      <c r="J339" s="429"/>
      <c r="K339" s="473"/>
      <c r="L339" s="429"/>
      <c r="M339" s="429"/>
      <c r="N339" s="429"/>
      <c r="O339" s="429"/>
      <c r="P339" s="429"/>
      <c r="Q339" s="429"/>
      <c r="R339" s="429"/>
      <c r="S339" s="429"/>
      <c r="T339" s="429"/>
      <c r="U339" s="429"/>
      <c r="V339" s="429"/>
      <c r="W339" s="429"/>
      <c r="X339" s="429"/>
      <c r="Y339" s="429"/>
      <c r="Z339" s="429"/>
      <c r="AA339" s="429"/>
      <c r="AB339" s="429"/>
      <c r="AC339" s="429"/>
      <c r="AD339" s="429"/>
      <c r="AE339" s="429"/>
      <c r="AF339" s="429"/>
      <c r="AG339" s="429"/>
      <c r="AH339" s="429"/>
      <c r="AI339" s="429"/>
      <c r="AJ339" s="429"/>
      <c r="AK339" s="429"/>
      <c r="AL339" s="429"/>
      <c r="AM339" s="429"/>
      <c r="AN339" s="429"/>
      <c r="AO339" s="429"/>
      <c r="AP339" s="429"/>
      <c r="AQ339" s="429"/>
      <c r="AR339" s="429"/>
      <c r="AS339" s="429"/>
      <c r="AT339" s="429"/>
      <c r="AU339" s="429"/>
      <c r="AV339" s="429"/>
      <c r="AW339" s="429"/>
      <c r="AX339" s="429"/>
      <c r="AY339" s="429"/>
      <c r="AZ339" s="429"/>
      <c r="BA339" s="429"/>
      <c r="BB339" s="429"/>
      <c r="BC339" s="429"/>
      <c r="BD339" s="429"/>
      <c r="BE339" s="429"/>
      <c r="BF339" s="429"/>
      <c r="BG339" s="429"/>
      <c r="BH339" s="429"/>
      <c r="BI339" s="429"/>
      <c r="BJ339" s="429"/>
      <c r="BK339" s="429"/>
      <c r="BL339" s="429"/>
      <c r="BM339" s="429"/>
      <c r="BN339" s="429"/>
      <c r="BO339" s="429"/>
      <c r="BP339" s="429"/>
      <c r="BQ339" s="429"/>
      <c r="BR339" s="429"/>
    </row>
    <row r="340" spans="2:70" ht="12.75" customHeight="1" x14ac:dyDescent="0.2">
      <c r="B340" s="429"/>
      <c r="C340" s="429"/>
      <c r="D340" s="429"/>
      <c r="E340" s="429"/>
      <c r="F340" s="429"/>
      <c r="G340" s="429"/>
      <c r="H340" s="429"/>
      <c r="I340" s="429"/>
      <c r="J340" s="429"/>
      <c r="K340" s="473"/>
      <c r="L340" s="429"/>
      <c r="M340" s="429"/>
      <c r="N340" s="429"/>
      <c r="O340" s="429"/>
      <c r="P340" s="429"/>
      <c r="Q340" s="429"/>
      <c r="R340" s="429"/>
      <c r="S340" s="429"/>
      <c r="T340" s="429"/>
      <c r="U340" s="429"/>
      <c r="V340" s="429"/>
      <c r="W340" s="429"/>
      <c r="X340" s="429"/>
      <c r="Y340" s="429"/>
      <c r="Z340" s="429"/>
      <c r="AA340" s="429"/>
      <c r="AB340" s="429"/>
      <c r="AC340" s="429"/>
      <c r="AD340" s="429"/>
      <c r="AE340" s="429"/>
      <c r="AF340" s="429"/>
      <c r="AG340" s="429"/>
      <c r="AH340" s="429"/>
      <c r="AI340" s="429"/>
      <c r="AJ340" s="429"/>
      <c r="AK340" s="429"/>
      <c r="AL340" s="429"/>
      <c r="AM340" s="429"/>
      <c r="AN340" s="429"/>
      <c r="AO340" s="429"/>
      <c r="AP340" s="429"/>
      <c r="AQ340" s="429"/>
      <c r="AR340" s="429"/>
      <c r="AS340" s="429"/>
      <c r="AT340" s="429"/>
      <c r="AU340" s="429"/>
      <c r="AV340" s="429"/>
      <c r="AW340" s="429"/>
      <c r="AX340" s="429"/>
      <c r="AY340" s="429"/>
      <c r="AZ340" s="429"/>
      <c r="BA340" s="429"/>
      <c r="BB340" s="429"/>
      <c r="BC340" s="429"/>
      <c r="BD340" s="429"/>
      <c r="BE340" s="429"/>
      <c r="BF340" s="429"/>
      <c r="BG340" s="429"/>
      <c r="BH340" s="429"/>
      <c r="BI340" s="429"/>
      <c r="BJ340" s="429"/>
      <c r="BK340" s="429"/>
      <c r="BL340" s="429"/>
      <c r="BM340" s="429"/>
      <c r="BN340" s="429"/>
      <c r="BO340" s="429"/>
      <c r="BP340" s="429"/>
      <c r="BQ340" s="429"/>
      <c r="BR340" s="429"/>
    </row>
    <row r="341" spans="2:70" ht="12.75" customHeight="1" x14ac:dyDescent="0.2">
      <c r="B341" s="429"/>
      <c r="C341" s="429"/>
      <c r="D341" s="429"/>
      <c r="E341" s="429"/>
      <c r="F341" s="429"/>
      <c r="G341" s="429"/>
      <c r="H341" s="429"/>
      <c r="I341" s="429"/>
      <c r="J341" s="429"/>
      <c r="K341" s="473"/>
      <c r="L341" s="429"/>
      <c r="M341" s="429"/>
      <c r="N341" s="429"/>
      <c r="O341" s="429"/>
      <c r="P341" s="429"/>
      <c r="Q341" s="429"/>
      <c r="R341" s="429"/>
      <c r="S341" s="429"/>
      <c r="T341" s="429"/>
      <c r="U341" s="429"/>
      <c r="V341" s="429"/>
      <c r="W341" s="429"/>
      <c r="X341" s="429"/>
      <c r="Y341" s="429"/>
      <c r="Z341" s="429"/>
      <c r="AA341" s="429"/>
      <c r="AB341" s="429"/>
      <c r="AC341" s="429"/>
      <c r="AD341" s="429"/>
      <c r="AE341" s="429"/>
      <c r="AF341" s="429"/>
      <c r="AG341" s="429"/>
      <c r="AH341" s="429"/>
      <c r="AI341" s="429"/>
      <c r="AJ341" s="429"/>
      <c r="AK341" s="429"/>
      <c r="AL341" s="429"/>
      <c r="AM341" s="429"/>
      <c r="AN341" s="429"/>
      <c r="AO341" s="429"/>
      <c r="AP341" s="429"/>
      <c r="AQ341" s="429"/>
      <c r="AR341" s="429"/>
      <c r="AS341" s="429"/>
      <c r="AT341" s="429"/>
      <c r="AU341" s="429"/>
      <c r="AV341" s="429"/>
      <c r="AW341" s="429"/>
      <c r="AX341" s="429"/>
      <c r="AY341" s="429"/>
      <c r="AZ341" s="429"/>
      <c r="BA341" s="429"/>
      <c r="BB341" s="429"/>
      <c r="BC341" s="429"/>
      <c r="BD341" s="429"/>
      <c r="BE341" s="429"/>
      <c r="BF341" s="429"/>
      <c r="BG341" s="429"/>
      <c r="BH341" s="429"/>
      <c r="BI341" s="429"/>
      <c r="BJ341" s="429"/>
      <c r="BK341" s="429"/>
      <c r="BL341" s="429"/>
      <c r="BM341" s="429"/>
      <c r="BN341" s="429"/>
      <c r="BO341" s="429"/>
      <c r="BP341" s="429"/>
      <c r="BQ341" s="429"/>
      <c r="BR341" s="429"/>
    </row>
    <row r="342" spans="2:70" ht="12.75" customHeight="1" x14ac:dyDescent="0.2">
      <c r="B342" s="429"/>
      <c r="C342" s="429"/>
      <c r="D342" s="429"/>
      <c r="E342" s="429"/>
      <c r="F342" s="429"/>
      <c r="G342" s="429"/>
      <c r="H342" s="429"/>
      <c r="I342" s="429"/>
      <c r="J342" s="429"/>
      <c r="K342" s="473"/>
      <c r="L342" s="429"/>
      <c r="M342" s="429"/>
      <c r="N342" s="429"/>
      <c r="O342" s="429"/>
      <c r="P342" s="429"/>
      <c r="Q342" s="429"/>
      <c r="R342" s="429"/>
      <c r="S342" s="429"/>
      <c r="T342" s="429"/>
      <c r="U342" s="429"/>
      <c r="V342" s="429"/>
      <c r="W342" s="429"/>
      <c r="X342" s="429"/>
      <c r="Y342" s="429"/>
      <c r="Z342" s="429"/>
      <c r="AA342" s="429"/>
      <c r="AB342" s="429"/>
      <c r="AC342" s="429"/>
      <c r="AD342" s="429"/>
      <c r="AE342" s="429"/>
      <c r="AF342" s="429"/>
      <c r="AG342" s="429"/>
      <c r="AH342" s="429"/>
      <c r="AI342" s="429"/>
      <c r="AJ342" s="429"/>
      <c r="AK342" s="429"/>
      <c r="AL342" s="429"/>
      <c r="AM342" s="429"/>
      <c r="AN342" s="429"/>
      <c r="AO342" s="429"/>
      <c r="AP342" s="429"/>
      <c r="AQ342" s="429"/>
      <c r="AR342" s="429"/>
      <c r="AS342" s="429"/>
      <c r="AT342" s="429"/>
      <c r="AU342" s="429"/>
      <c r="AV342" s="429"/>
      <c r="AW342" s="429"/>
      <c r="AX342" s="429"/>
      <c r="AY342" s="429"/>
      <c r="AZ342" s="429"/>
      <c r="BA342" s="429"/>
      <c r="BB342" s="429"/>
      <c r="BC342" s="429"/>
      <c r="BD342" s="429"/>
      <c r="BE342" s="429"/>
      <c r="BF342" s="429"/>
      <c r="BG342" s="429"/>
      <c r="BH342" s="429"/>
      <c r="BI342" s="429"/>
      <c r="BJ342" s="429"/>
      <c r="BK342" s="429"/>
      <c r="BL342" s="429"/>
      <c r="BM342" s="429"/>
      <c r="BN342" s="429"/>
      <c r="BO342" s="429"/>
      <c r="BP342" s="429"/>
      <c r="BQ342" s="429"/>
      <c r="BR342" s="429"/>
    </row>
    <row r="343" spans="2:70" ht="12.75" customHeight="1" x14ac:dyDescent="0.2">
      <c r="B343" s="429"/>
      <c r="C343" s="429"/>
      <c r="D343" s="429"/>
      <c r="E343" s="429"/>
      <c r="F343" s="429"/>
      <c r="G343" s="429"/>
      <c r="H343" s="429"/>
      <c r="I343" s="429"/>
      <c r="J343" s="429"/>
      <c r="K343" s="473"/>
      <c r="L343" s="429"/>
      <c r="M343" s="429"/>
      <c r="N343" s="429"/>
      <c r="O343" s="429"/>
      <c r="P343" s="429"/>
      <c r="Q343" s="429"/>
      <c r="R343" s="429"/>
      <c r="S343" s="429"/>
      <c r="T343" s="429"/>
      <c r="U343" s="429"/>
      <c r="V343" s="429"/>
      <c r="W343" s="429"/>
      <c r="X343" s="429"/>
      <c r="Y343" s="429"/>
      <c r="Z343" s="429"/>
      <c r="AA343" s="429"/>
      <c r="AB343" s="429"/>
      <c r="AC343" s="429"/>
      <c r="AD343" s="429"/>
      <c r="AE343" s="429"/>
      <c r="AF343" s="429"/>
      <c r="AG343" s="429"/>
      <c r="AH343" s="429"/>
      <c r="AI343" s="429"/>
      <c r="AJ343" s="429"/>
      <c r="AK343" s="429"/>
      <c r="AL343" s="429"/>
      <c r="AM343" s="429"/>
      <c r="AN343" s="429"/>
      <c r="AO343" s="429"/>
      <c r="AP343" s="429"/>
      <c r="AQ343" s="429"/>
      <c r="AR343" s="429"/>
      <c r="AS343" s="429"/>
      <c r="AT343" s="429"/>
      <c r="AU343" s="429"/>
      <c r="AV343" s="429"/>
      <c r="AW343" s="429"/>
      <c r="AX343" s="429"/>
      <c r="AY343" s="429"/>
      <c r="AZ343" s="429"/>
      <c r="BA343" s="429"/>
      <c r="BB343" s="429"/>
      <c r="BC343" s="429"/>
      <c r="BD343" s="429"/>
      <c r="BE343" s="429"/>
      <c r="BF343" s="429"/>
      <c r="BG343" s="429"/>
      <c r="BH343" s="429"/>
      <c r="BI343" s="429"/>
      <c r="BJ343" s="429"/>
      <c r="BK343" s="429"/>
      <c r="BL343" s="429"/>
      <c r="BM343" s="429"/>
      <c r="BN343" s="429"/>
      <c r="BO343" s="429"/>
      <c r="BP343" s="429"/>
      <c r="BQ343" s="429"/>
      <c r="BR343" s="429"/>
    </row>
    <row r="344" spans="2:70" ht="12.75" customHeight="1" x14ac:dyDescent="0.2">
      <c r="B344" s="429"/>
      <c r="C344" s="429"/>
      <c r="D344" s="429"/>
      <c r="E344" s="429"/>
      <c r="F344" s="429"/>
      <c r="G344" s="429"/>
      <c r="H344" s="429"/>
      <c r="I344" s="429"/>
      <c r="J344" s="429"/>
      <c r="K344" s="473"/>
      <c r="L344" s="429"/>
      <c r="M344" s="429"/>
      <c r="N344" s="429"/>
      <c r="O344" s="429"/>
      <c r="P344" s="429"/>
      <c r="Q344" s="429"/>
      <c r="R344" s="429"/>
      <c r="S344" s="429"/>
      <c r="T344" s="429"/>
      <c r="U344" s="429"/>
      <c r="V344" s="429"/>
      <c r="W344" s="429"/>
      <c r="X344" s="429"/>
      <c r="Y344" s="429"/>
      <c r="Z344" s="429"/>
      <c r="AA344" s="429"/>
      <c r="AB344" s="429"/>
      <c r="AC344" s="429"/>
      <c r="AD344" s="429"/>
      <c r="AE344" s="429"/>
      <c r="AF344" s="429"/>
      <c r="AG344" s="429"/>
      <c r="AH344" s="429"/>
      <c r="AI344" s="429"/>
      <c r="AJ344" s="429"/>
      <c r="AK344" s="429"/>
      <c r="AL344" s="429"/>
      <c r="AM344" s="429"/>
      <c r="AN344" s="429"/>
      <c r="AO344" s="429"/>
      <c r="AP344" s="429"/>
      <c r="AQ344" s="429"/>
      <c r="AR344" s="429"/>
      <c r="AS344" s="429"/>
      <c r="AT344" s="429"/>
      <c r="AU344" s="429"/>
      <c r="AV344" s="429"/>
      <c r="AW344" s="429"/>
      <c r="AX344" s="429"/>
      <c r="AY344" s="429"/>
      <c r="AZ344" s="429"/>
      <c r="BA344" s="429"/>
      <c r="BB344" s="429"/>
      <c r="BC344" s="429"/>
      <c r="BD344" s="429"/>
      <c r="BE344" s="429"/>
      <c r="BF344" s="429"/>
      <c r="BG344" s="429"/>
      <c r="BH344" s="429"/>
      <c r="BI344" s="429"/>
      <c r="BJ344" s="429"/>
      <c r="BK344" s="429"/>
      <c r="BL344" s="429"/>
      <c r="BM344" s="429"/>
      <c r="BN344" s="429"/>
      <c r="BO344" s="429"/>
      <c r="BP344" s="429"/>
      <c r="BQ344" s="429"/>
      <c r="BR344" s="429"/>
    </row>
    <row r="345" spans="2:70" ht="12.75" customHeight="1" x14ac:dyDescent="0.2">
      <c r="B345" s="429"/>
      <c r="C345" s="429"/>
      <c r="D345" s="429"/>
      <c r="E345" s="429"/>
      <c r="F345" s="429"/>
      <c r="G345" s="429"/>
      <c r="H345" s="429"/>
      <c r="I345" s="429"/>
      <c r="J345" s="429"/>
      <c r="K345" s="473"/>
      <c r="L345" s="429"/>
      <c r="M345" s="429"/>
      <c r="N345" s="429"/>
      <c r="O345" s="429"/>
      <c r="P345" s="429"/>
      <c r="Q345" s="429"/>
      <c r="R345" s="429"/>
      <c r="S345" s="429"/>
      <c r="T345" s="429"/>
      <c r="U345" s="429"/>
      <c r="V345" s="429"/>
      <c r="W345" s="429"/>
      <c r="X345" s="429"/>
      <c r="Y345" s="429"/>
      <c r="Z345" s="429"/>
      <c r="AA345" s="429"/>
      <c r="AB345" s="429"/>
      <c r="AC345" s="429"/>
      <c r="AD345" s="429"/>
      <c r="AE345" s="429"/>
      <c r="AF345" s="429"/>
      <c r="AG345" s="429"/>
      <c r="AH345" s="429"/>
      <c r="AI345" s="429"/>
      <c r="AJ345" s="429"/>
      <c r="AK345" s="429"/>
      <c r="AL345" s="429"/>
      <c r="AM345" s="429"/>
      <c r="AN345" s="429"/>
      <c r="AO345" s="429"/>
      <c r="AP345" s="429"/>
      <c r="AQ345" s="429"/>
      <c r="AR345" s="429"/>
      <c r="AS345" s="429"/>
      <c r="AT345" s="429"/>
      <c r="AU345" s="429"/>
      <c r="AV345" s="429"/>
      <c r="AW345" s="429"/>
      <c r="AX345" s="429"/>
      <c r="AY345" s="429"/>
      <c r="AZ345" s="429"/>
      <c r="BA345" s="429"/>
      <c r="BB345" s="429"/>
      <c r="BC345" s="429"/>
      <c r="BD345" s="429"/>
      <c r="BE345" s="429"/>
      <c r="BF345" s="429"/>
      <c r="BG345" s="429"/>
      <c r="BH345" s="429"/>
      <c r="BI345" s="429"/>
      <c r="BJ345" s="429"/>
      <c r="BK345" s="429"/>
      <c r="BL345" s="429"/>
      <c r="BM345" s="429"/>
      <c r="BN345" s="429"/>
      <c r="BO345" s="429"/>
      <c r="BP345" s="429"/>
      <c r="BQ345" s="429"/>
      <c r="BR345" s="429"/>
    </row>
    <row r="346" spans="2:70" ht="12.75" customHeight="1" x14ac:dyDescent="0.2">
      <c r="B346" s="429"/>
      <c r="C346" s="429"/>
      <c r="D346" s="429"/>
      <c r="E346" s="429"/>
      <c r="F346" s="429"/>
      <c r="G346" s="429"/>
      <c r="H346" s="429"/>
      <c r="I346" s="429"/>
      <c r="J346" s="429"/>
      <c r="K346" s="473"/>
      <c r="L346" s="429"/>
      <c r="M346" s="429"/>
      <c r="N346" s="429"/>
      <c r="O346" s="429"/>
      <c r="P346" s="429"/>
      <c r="Q346" s="429"/>
      <c r="R346" s="429"/>
      <c r="S346" s="429"/>
      <c r="T346" s="429"/>
      <c r="U346" s="429"/>
      <c r="V346" s="429"/>
      <c r="W346" s="429"/>
      <c r="X346" s="429"/>
      <c r="Y346" s="429"/>
      <c r="Z346" s="429"/>
      <c r="AA346" s="429"/>
      <c r="AB346" s="429"/>
      <c r="AC346" s="429"/>
      <c r="AD346" s="429"/>
      <c r="AE346" s="429"/>
      <c r="AF346" s="429"/>
      <c r="AG346" s="429"/>
      <c r="AH346" s="429"/>
      <c r="AI346" s="429"/>
      <c r="AJ346" s="429"/>
      <c r="AK346" s="429"/>
      <c r="AL346" s="429"/>
      <c r="AM346" s="429"/>
      <c r="AN346" s="429"/>
      <c r="AO346" s="429"/>
      <c r="AP346" s="429"/>
      <c r="AQ346" s="429"/>
      <c r="AR346" s="429"/>
      <c r="AS346" s="429"/>
      <c r="AT346" s="429"/>
      <c r="AU346" s="429"/>
      <c r="AV346" s="429"/>
      <c r="AW346" s="429"/>
      <c r="AX346" s="429"/>
      <c r="AY346" s="429"/>
      <c r="AZ346" s="429"/>
      <c r="BA346" s="429"/>
      <c r="BB346" s="429"/>
      <c r="BC346" s="429"/>
      <c r="BD346" s="429"/>
      <c r="BE346" s="429"/>
      <c r="BF346" s="429"/>
      <c r="BG346" s="429"/>
      <c r="BH346" s="429"/>
      <c r="BI346" s="429"/>
      <c r="BJ346" s="429"/>
      <c r="BK346" s="429"/>
      <c r="BL346" s="429"/>
      <c r="BM346" s="429"/>
      <c r="BN346" s="429"/>
      <c r="BO346" s="429"/>
      <c r="BP346" s="429"/>
      <c r="BQ346" s="429"/>
      <c r="BR346" s="429"/>
    </row>
    <row r="347" spans="2:70" ht="12.75" customHeight="1" x14ac:dyDescent="0.2">
      <c r="B347" s="429"/>
      <c r="C347" s="429"/>
      <c r="D347" s="429"/>
      <c r="E347" s="429"/>
      <c r="F347" s="429"/>
      <c r="G347" s="429"/>
      <c r="H347" s="429"/>
      <c r="I347" s="429"/>
      <c r="J347" s="429"/>
      <c r="K347" s="473"/>
      <c r="L347" s="429"/>
      <c r="M347" s="429"/>
      <c r="N347" s="429"/>
      <c r="O347" s="429"/>
      <c r="P347" s="429"/>
      <c r="Q347" s="429"/>
      <c r="R347" s="429"/>
      <c r="S347" s="429"/>
      <c r="T347" s="429"/>
      <c r="U347" s="429"/>
      <c r="V347" s="429"/>
      <c r="W347" s="429"/>
      <c r="X347" s="429"/>
      <c r="Y347" s="429"/>
      <c r="Z347" s="429"/>
      <c r="AA347" s="429"/>
      <c r="AB347" s="429"/>
      <c r="AC347" s="429"/>
      <c r="AD347" s="429"/>
      <c r="AE347" s="429"/>
      <c r="AF347" s="429"/>
      <c r="AG347" s="429"/>
      <c r="AH347" s="429"/>
      <c r="AI347" s="429"/>
      <c r="AJ347" s="429"/>
      <c r="AK347" s="429"/>
      <c r="AL347" s="429"/>
      <c r="AM347" s="429"/>
      <c r="AN347" s="429"/>
      <c r="AO347" s="429"/>
      <c r="AP347" s="429"/>
      <c r="AQ347" s="429"/>
      <c r="AR347" s="429"/>
      <c r="AS347" s="429"/>
      <c r="AT347" s="429"/>
      <c r="AU347" s="429"/>
      <c r="AV347" s="429"/>
      <c r="AW347" s="429"/>
      <c r="AX347" s="429"/>
      <c r="AY347" s="429"/>
      <c r="AZ347" s="429"/>
      <c r="BA347" s="429"/>
      <c r="BB347" s="429"/>
      <c r="BC347" s="429"/>
      <c r="BD347" s="429"/>
      <c r="BE347" s="429"/>
      <c r="BF347" s="429"/>
      <c r="BG347" s="429"/>
      <c r="BH347" s="429"/>
      <c r="BI347" s="429"/>
      <c r="BJ347" s="429"/>
      <c r="BK347" s="429"/>
      <c r="BL347" s="429"/>
      <c r="BM347" s="429"/>
      <c r="BN347" s="429"/>
      <c r="BO347" s="429"/>
      <c r="BP347" s="429"/>
      <c r="BQ347" s="429"/>
      <c r="BR347" s="429"/>
    </row>
    <row r="348" spans="2:70" ht="12.75" customHeight="1" x14ac:dyDescent="0.2">
      <c r="B348" s="429"/>
      <c r="C348" s="429"/>
      <c r="D348" s="429"/>
      <c r="E348" s="429"/>
      <c r="F348" s="429"/>
      <c r="G348" s="429"/>
      <c r="H348" s="429"/>
      <c r="I348" s="429"/>
      <c r="J348" s="429"/>
      <c r="K348" s="473"/>
      <c r="L348" s="429"/>
      <c r="M348" s="429"/>
      <c r="N348" s="429"/>
      <c r="O348" s="429"/>
      <c r="P348" s="429"/>
      <c r="Q348" s="429"/>
      <c r="R348" s="429"/>
      <c r="S348" s="429"/>
      <c r="T348" s="429"/>
      <c r="U348" s="429"/>
      <c r="V348" s="429"/>
      <c r="W348" s="429"/>
      <c r="X348" s="429"/>
      <c r="Y348" s="429"/>
      <c r="Z348" s="429"/>
      <c r="AA348" s="429"/>
      <c r="AB348" s="429"/>
      <c r="AC348" s="429"/>
      <c r="AD348" s="429"/>
      <c r="AE348" s="429"/>
      <c r="AF348" s="429"/>
      <c r="AG348" s="429"/>
      <c r="AH348" s="429"/>
      <c r="AI348" s="429"/>
      <c r="AJ348" s="429"/>
      <c r="AK348" s="429"/>
      <c r="AL348" s="429"/>
      <c r="AM348" s="429"/>
      <c r="AN348" s="429"/>
      <c r="AO348" s="429"/>
      <c r="AP348" s="429"/>
      <c r="AQ348" s="429"/>
      <c r="AR348" s="429"/>
      <c r="AS348" s="429"/>
      <c r="AT348" s="429"/>
      <c r="AU348" s="429"/>
      <c r="AV348" s="429"/>
      <c r="AW348" s="429"/>
      <c r="AX348" s="429"/>
      <c r="AY348" s="429"/>
      <c r="AZ348" s="429"/>
      <c r="BA348" s="429"/>
      <c r="BB348" s="429"/>
      <c r="BC348" s="429"/>
      <c r="BD348" s="429"/>
      <c r="BE348" s="429"/>
      <c r="BF348" s="429"/>
      <c r="BG348" s="429"/>
      <c r="BH348" s="429"/>
      <c r="BI348" s="429"/>
      <c r="BJ348" s="429"/>
      <c r="BK348" s="429"/>
      <c r="BL348" s="429"/>
      <c r="BM348" s="429"/>
      <c r="BN348" s="429"/>
      <c r="BO348" s="429"/>
      <c r="BP348" s="429"/>
      <c r="BQ348" s="429"/>
      <c r="BR348" s="429"/>
    </row>
    <row r="349" spans="2:70" ht="12.75" customHeight="1" x14ac:dyDescent="0.2">
      <c r="B349" s="429"/>
      <c r="C349" s="429"/>
      <c r="D349" s="429"/>
      <c r="E349" s="429"/>
      <c r="F349" s="429"/>
      <c r="G349" s="429"/>
      <c r="H349" s="429"/>
      <c r="I349" s="429"/>
      <c r="J349" s="429"/>
      <c r="K349" s="473"/>
      <c r="L349" s="429"/>
      <c r="M349" s="429"/>
      <c r="N349" s="429"/>
      <c r="O349" s="429"/>
      <c r="P349" s="429"/>
      <c r="Q349" s="429"/>
      <c r="R349" s="429"/>
      <c r="S349" s="429"/>
      <c r="T349" s="429"/>
      <c r="U349" s="429"/>
      <c r="V349" s="429"/>
      <c r="W349" s="429"/>
      <c r="X349" s="429"/>
      <c r="Y349" s="429"/>
      <c r="Z349" s="429"/>
      <c r="AA349" s="429"/>
      <c r="AB349" s="429"/>
      <c r="AC349" s="429"/>
      <c r="AD349" s="429"/>
      <c r="AE349" s="429"/>
      <c r="AF349" s="429"/>
      <c r="AG349" s="429"/>
      <c r="AH349" s="429"/>
      <c r="AI349" s="429"/>
      <c r="AJ349" s="429"/>
      <c r="AK349" s="429"/>
      <c r="AL349" s="429"/>
      <c r="AM349" s="429"/>
      <c r="AN349" s="429"/>
      <c r="AO349" s="429"/>
      <c r="AP349" s="429"/>
      <c r="AQ349" s="429"/>
      <c r="AR349" s="429"/>
      <c r="AS349" s="429"/>
      <c r="AT349" s="429"/>
      <c r="AU349" s="429"/>
      <c r="AV349" s="429"/>
      <c r="AW349" s="429"/>
      <c r="AX349" s="429"/>
      <c r="AY349" s="429"/>
      <c r="AZ349" s="429"/>
      <c r="BA349" s="429"/>
      <c r="BB349" s="429"/>
      <c r="BC349" s="429"/>
      <c r="BD349" s="429"/>
      <c r="BE349" s="429"/>
      <c r="BF349" s="429"/>
      <c r="BG349" s="429"/>
      <c r="BH349" s="429"/>
      <c r="BI349" s="429"/>
      <c r="BJ349" s="429"/>
      <c r="BK349" s="429"/>
      <c r="BL349" s="429"/>
      <c r="BM349" s="429"/>
      <c r="BN349" s="429"/>
      <c r="BO349" s="429"/>
      <c r="BP349" s="429"/>
      <c r="BQ349" s="429"/>
      <c r="BR349" s="429"/>
    </row>
    <row r="350" spans="2:70" ht="12.75" customHeight="1" x14ac:dyDescent="0.2">
      <c r="B350" s="429"/>
      <c r="C350" s="429"/>
      <c r="D350" s="429"/>
      <c r="E350" s="429"/>
      <c r="F350" s="429"/>
      <c r="G350" s="429"/>
      <c r="H350" s="429"/>
      <c r="I350" s="429"/>
      <c r="J350" s="429"/>
      <c r="K350" s="473"/>
      <c r="L350" s="429"/>
      <c r="M350" s="429"/>
      <c r="N350" s="429"/>
      <c r="O350" s="429"/>
      <c r="P350" s="429"/>
      <c r="Q350" s="429"/>
      <c r="R350" s="429"/>
      <c r="S350" s="429"/>
      <c r="T350" s="429"/>
      <c r="U350" s="429"/>
      <c r="V350" s="429"/>
      <c r="W350" s="429"/>
      <c r="X350" s="429"/>
      <c r="Y350" s="429"/>
      <c r="Z350" s="429"/>
      <c r="AA350" s="429"/>
      <c r="AB350" s="429"/>
      <c r="AC350" s="429"/>
      <c r="AD350" s="429"/>
      <c r="AE350" s="429"/>
      <c r="AF350" s="429"/>
      <c r="AG350" s="429"/>
      <c r="AH350" s="429"/>
      <c r="AI350" s="429"/>
      <c r="AJ350" s="429"/>
      <c r="AK350" s="429"/>
      <c r="AL350" s="429"/>
      <c r="AM350" s="429"/>
      <c r="AN350" s="429"/>
      <c r="AO350" s="429"/>
      <c r="AP350" s="429"/>
      <c r="AQ350" s="429"/>
      <c r="AR350" s="429"/>
      <c r="AS350" s="429"/>
      <c r="AT350" s="429"/>
      <c r="AU350" s="429"/>
      <c r="AV350" s="429"/>
      <c r="AW350" s="429"/>
      <c r="AX350" s="429"/>
      <c r="AY350" s="429"/>
      <c r="AZ350" s="429"/>
      <c r="BA350" s="429"/>
      <c r="BB350" s="429"/>
      <c r="BC350" s="429"/>
      <c r="BD350" s="429"/>
      <c r="BE350" s="429"/>
      <c r="BF350" s="429"/>
      <c r="BG350" s="429"/>
      <c r="BH350" s="429"/>
      <c r="BI350" s="429"/>
      <c r="BJ350" s="429"/>
      <c r="BK350" s="429"/>
      <c r="BL350" s="429"/>
      <c r="BM350" s="429"/>
      <c r="BN350" s="429"/>
      <c r="BO350" s="429"/>
      <c r="BP350" s="429"/>
      <c r="BQ350" s="429"/>
      <c r="BR350" s="429"/>
    </row>
    <row r="351" spans="2:70" ht="12.75" customHeight="1" x14ac:dyDescent="0.2">
      <c r="B351" s="429"/>
      <c r="C351" s="429"/>
      <c r="D351" s="429"/>
      <c r="E351" s="429"/>
      <c r="F351" s="429"/>
      <c r="G351" s="429"/>
      <c r="H351" s="429"/>
      <c r="I351" s="429"/>
      <c r="J351" s="429"/>
      <c r="K351" s="473"/>
      <c r="L351" s="429"/>
      <c r="M351" s="429"/>
      <c r="N351" s="429"/>
      <c r="O351" s="429"/>
      <c r="P351" s="429"/>
      <c r="Q351" s="429"/>
      <c r="R351" s="429"/>
      <c r="S351" s="429"/>
      <c r="T351" s="429"/>
      <c r="U351" s="429"/>
      <c r="V351" s="429"/>
      <c r="W351" s="429"/>
      <c r="X351" s="429"/>
      <c r="Y351" s="429"/>
      <c r="Z351" s="429"/>
      <c r="AA351" s="429"/>
      <c r="AB351" s="429"/>
      <c r="AC351" s="429"/>
      <c r="AD351" s="429"/>
      <c r="AE351" s="429"/>
      <c r="AF351" s="429"/>
      <c r="AG351" s="429"/>
      <c r="AH351" s="429"/>
      <c r="AI351" s="429"/>
      <c r="AJ351" s="429"/>
      <c r="AK351" s="429"/>
      <c r="AL351" s="429"/>
      <c r="AM351" s="429"/>
      <c r="AN351" s="429"/>
      <c r="AO351" s="429"/>
      <c r="AP351" s="429"/>
      <c r="AQ351" s="429"/>
      <c r="AR351" s="429"/>
      <c r="AS351" s="429"/>
      <c r="AT351" s="429"/>
      <c r="AU351" s="429"/>
      <c r="AV351" s="429"/>
      <c r="AW351" s="429"/>
      <c r="AX351" s="429"/>
      <c r="AY351" s="429"/>
      <c r="AZ351" s="429"/>
      <c r="BA351" s="429"/>
      <c r="BB351" s="429"/>
      <c r="BC351" s="429"/>
      <c r="BD351" s="429"/>
      <c r="BE351" s="429"/>
      <c r="BF351" s="429"/>
      <c r="BG351" s="429"/>
      <c r="BH351" s="429"/>
      <c r="BI351" s="429"/>
      <c r="BJ351" s="429"/>
      <c r="BK351" s="429"/>
      <c r="BL351" s="429"/>
      <c r="BM351" s="429"/>
      <c r="BN351" s="429"/>
      <c r="BO351" s="429"/>
      <c r="BP351" s="429"/>
      <c r="BQ351" s="429"/>
      <c r="BR351" s="429"/>
    </row>
    <row r="352" spans="2:70" ht="12.75" customHeight="1" x14ac:dyDescent="0.2">
      <c r="B352" s="429"/>
      <c r="C352" s="429"/>
      <c r="D352" s="429"/>
      <c r="E352" s="429"/>
      <c r="F352" s="429"/>
      <c r="G352" s="429"/>
      <c r="H352" s="429"/>
      <c r="I352" s="429"/>
      <c r="J352" s="429"/>
      <c r="K352" s="473"/>
      <c r="L352" s="429"/>
      <c r="M352" s="429"/>
      <c r="N352" s="429"/>
      <c r="O352" s="429"/>
      <c r="P352" s="429"/>
      <c r="Q352" s="429"/>
      <c r="R352" s="429"/>
      <c r="S352" s="429"/>
      <c r="T352" s="429"/>
      <c r="U352" s="429"/>
      <c r="V352" s="429"/>
      <c r="W352" s="429"/>
      <c r="X352" s="429"/>
      <c r="Y352" s="429"/>
      <c r="Z352" s="429"/>
      <c r="AA352" s="429"/>
      <c r="AB352" s="429"/>
      <c r="AC352" s="429"/>
      <c r="AD352" s="429"/>
      <c r="AE352" s="429"/>
      <c r="AF352" s="429"/>
      <c r="AG352" s="429"/>
      <c r="AH352" s="429"/>
      <c r="AI352" s="429"/>
      <c r="AJ352" s="429"/>
      <c r="AK352" s="429"/>
      <c r="AL352" s="429"/>
      <c r="AM352" s="429"/>
      <c r="AN352" s="429"/>
      <c r="AO352" s="429"/>
      <c r="AP352" s="429"/>
      <c r="AQ352" s="429"/>
      <c r="AR352" s="429"/>
      <c r="AS352" s="429"/>
      <c r="AT352" s="429"/>
      <c r="AU352" s="429"/>
      <c r="AV352" s="429"/>
      <c r="AW352" s="429"/>
      <c r="AX352" s="429"/>
      <c r="AY352" s="429"/>
      <c r="AZ352" s="429"/>
      <c r="BA352" s="429"/>
      <c r="BB352" s="429"/>
      <c r="BC352" s="429"/>
      <c r="BD352" s="429"/>
      <c r="BE352" s="429"/>
      <c r="BF352" s="429"/>
      <c r="BG352" s="429"/>
      <c r="BH352" s="429"/>
      <c r="BI352" s="429"/>
      <c r="BJ352" s="429"/>
      <c r="BK352" s="429"/>
      <c r="BL352" s="429"/>
      <c r="BM352" s="429"/>
      <c r="BN352" s="429"/>
      <c r="BO352" s="429"/>
      <c r="BP352" s="429"/>
      <c r="BQ352" s="429"/>
      <c r="BR352" s="429"/>
    </row>
    <row r="353" spans="2:70" ht="12.75" customHeight="1" x14ac:dyDescent="0.2">
      <c r="B353" s="429"/>
      <c r="C353" s="429"/>
      <c r="D353" s="429"/>
      <c r="E353" s="429"/>
      <c r="F353" s="429"/>
      <c r="G353" s="429"/>
      <c r="H353" s="429"/>
      <c r="I353" s="429"/>
      <c r="J353" s="429"/>
      <c r="K353" s="473"/>
      <c r="L353" s="429"/>
      <c r="M353" s="429"/>
      <c r="N353" s="429"/>
      <c r="O353" s="429"/>
      <c r="P353" s="429"/>
      <c r="Q353" s="429"/>
      <c r="R353" s="429"/>
      <c r="S353" s="429"/>
      <c r="T353" s="429"/>
      <c r="U353" s="429"/>
      <c r="V353" s="429"/>
      <c r="W353" s="429"/>
      <c r="X353" s="429"/>
      <c r="Y353" s="429"/>
      <c r="Z353" s="429"/>
      <c r="AA353" s="429"/>
      <c r="AB353" s="429"/>
      <c r="AC353" s="429"/>
      <c r="AD353" s="429"/>
      <c r="AE353" s="429"/>
      <c r="AF353" s="429"/>
      <c r="AG353" s="429"/>
      <c r="AH353" s="429"/>
      <c r="AI353" s="429"/>
      <c r="AJ353" s="429"/>
      <c r="AK353" s="429"/>
      <c r="AL353" s="429"/>
      <c r="AM353" s="429"/>
      <c r="AN353" s="429"/>
      <c r="AO353" s="429"/>
      <c r="AP353" s="429"/>
      <c r="AQ353" s="429"/>
      <c r="AR353" s="429"/>
      <c r="AS353" s="429"/>
      <c r="AT353" s="429"/>
      <c r="AU353" s="429"/>
      <c r="AV353" s="429"/>
      <c r="AW353" s="429"/>
      <c r="AX353" s="429"/>
      <c r="AY353" s="429"/>
      <c r="AZ353" s="429"/>
      <c r="BA353" s="429"/>
      <c r="BB353" s="429"/>
      <c r="BC353" s="429"/>
      <c r="BD353" s="429"/>
      <c r="BE353" s="429"/>
      <c r="BF353" s="429"/>
      <c r="BG353" s="429"/>
      <c r="BH353" s="429"/>
      <c r="BI353" s="429"/>
      <c r="BJ353" s="429"/>
      <c r="BK353" s="429"/>
      <c r="BL353" s="429"/>
      <c r="BM353" s="429"/>
      <c r="BN353" s="429"/>
      <c r="BO353" s="429"/>
      <c r="BP353" s="429"/>
      <c r="BQ353" s="429"/>
      <c r="BR353" s="429"/>
    </row>
    <row r="354" spans="2:70" ht="12.75" customHeight="1" x14ac:dyDescent="0.2">
      <c r="B354" s="429"/>
      <c r="C354" s="429"/>
      <c r="D354" s="429"/>
      <c r="E354" s="429"/>
      <c r="F354" s="429"/>
      <c r="G354" s="429"/>
      <c r="H354" s="429"/>
      <c r="I354" s="429"/>
      <c r="J354" s="429"/>
      <c r="K354" s="473"/>
      <c r="L354" s="429"/>
      <c r="M354" s="429"/>
      <c r="N354" s="429"/>
      <c r="O354" s="429"/>
      <c r="P354" s="429"/>
      <c r="Q354" s="429"/>
      <c r="R354" s="429"/>
      <c r="S354" s="429"/>
      <c r="T354" s="429"/>
      <c r="U354" s="429"/>
      <c r="V354" s="429"/>
      <c r="W354" s="429"/>
      <c r="X354" s="429"/>
      <c r="Y354" s="429"/>
      <c r="Z354" s="429"/>
      <c r="AA354" s="429"/>
      <c r="AB354" s="429"/>
      <c r="AC354" s="429"/>
      <c r="AD354" s="429"/>
      <c r="AE354" s="429"/>
      <c r="AF354" s="429"/>
      <c r="AG354" s="429"/>
      <c r="AH354" s="429"/>
      <c r="AI354" s="429"/>
      <c r="AJ354" s="429"/>
      <c r="AK354" s="429"/>
      <c r="AL354" s="429"/>
      <c r="AM354" s="429"/>
      <c r="AN354" s="429"/>
      <c r="AO354" s="429"/>
      <c r="AP354" s="429"/>
      <c r="AQ354" s="429"/>
      <c r="AR354" s="429"/>
      <c r="AS354" s="429"/>
      <c r="AT354" s="429"/>
      <c r="AU354" s="429"/>
      <c r="AV354" s="429"/>
      <c r="AW354" s="429"/>
      <c r="AX354" s="429"/>
      <c r="AY354" s="429"/>
      <c r="AZ354" s="429"/>
      <c r="BA354" s="429"/>
      <c r="BB354" s="429"/>
      <c r="BC354" s="429"/>
      <c r="BD354" s="429"/>
      <c r="BE354" s="429"/>
      <c r="BF354" s="429"/>
      <c r="BG354" s="429"/>
      <c r="BH354" s="429"/>
      <c r="BI354" s="429"/>
      <c r="BJ354" s="429"/>
      <c r="BK354" s="429"/>
      <c r="BL354" s="429"/>
      <c r="BM354" s="429"/>
      <c r="BN354" s="429"/>
      <c r="BO354" s="429"/>
      <c r="BP354" s="429"/>
      <c r="BQ354" s="429"/>
      <c r="BR354" s="429"/>
    </row>
    <row r="355" spans="2:70" ht="12.75" customHeight="1" x14ac:dyDescent="0.2">
      <c r="B355" s="429"/>
      <c r="C355" s="429"/>
      <c r="D355" s="429"/>
      <c r="E355" s="429"/>
      <c r="F355" s="429"/>
      <c r="G355" s="429"/>
      <c r="H355" s="429"/>
      <c r="I355" s="429"/>
      <c r="J355" s="429"/>
      <c r="K355" s="473"/>
      <c r="L355" s="429"/>
      <c r="M355" s="429"/>
      <c r="N355" s="429"/>
      <c r="O355" s="429"/>
      <c r="P355" s="429"/>
      <c r="Q355" s="429"/>
      <c r="R355" s="429"/>
      <c r="S355" s="429"/>
      <c r="T355" s="429"/>
      <c r="U355" s="429"/>
      <c r="V355" s="429"/>
      <c r="W355" s="429"/>
      <c r="X355" s="429"/>
      <c r="Y355" s="429"/>
      <c r="Z355" s="429"/>
      <c r="AA355" s="429"/>
      <c r="AB355" s="429"/>
      <c r="AC355" s="429"/>
      <c r="AD355" s="429"/>
      <c r="AE355" s="429"/>
      <c r="AF355" s="429"/>
      <c r="AG355" s="429"/>
      <c r="AH355" s="429"/>
      <c r="AI355" s="429"/>
      <c r="AJ355" s="429"/>
      <c r="AK355" s="429"/>
      <c r="AL355" s="429"/>
      <c r="AM355" s="429"/>
      <c r="AN355" s="429"/>
      <c r="AO355" s="429"/>
      <c r="AP355" s="429"/>
      <c r="AQ355" s="429"/>
      <c r="AR355" s="429"/>
      <c r="AS355" s="429"/>
      <c r="AT355" s="429"/>
      <c r="AU355" s="429"/>
      <c r="AV355" s="429"/>
      <c r="AW355" s="429"/>
      <c r="AX355" s="429"/>
      <c r="AY355" s="429"/>
      <c r="AZ355" s="429"/>
      <c r="BA355" s="429"/>
      <c r="BB355" s="429"/>
      <c r="BC355" s="429"/>
      <c r="BD355" s="429"/>
      <c r="BE355" s="429"/>
      <c r="BF355" s="429"/>
      <c r="BG355" s="429"/>
      <c r="BH355" s="429"/>
      <c r="BI355" s="429"/>
      <c r="BJ355" s="429"/>
      <c r="BK355" s="429"/>
      <c r="BL355" s="429"/>
      <c r="BM355" s="429"/>
      <c r="BN355" s="429"/>
      <c r="BO355" s="429"/>
      <c r="BP355" s="429"/>
      <c r="BQ355" s="429"/>
      <c r="BR355" s="429"/>
    </row>
    <row r="356" spans="2:70" ht="12.75" customHeight="1" x14ac:dyDescent="0.2">
      <c r="B356" s="429"/>
      <c r="C356" s="429"/>
      <c r="D356" s="429"/>
      <c r="E356" s="429"/>
      <c r="F356" s="429"/>
      <c r="G356" s="429"/>
      <c r="H356" s="429"/>
      <c r="I356" s="429"/>
      <c r="J356" s="429"/>
      <c r="K356" s="473"/>
      <c r="L356" s="429"/>
      <c r="M356" s="429"/>
      <c r="N356" s="429"/>
      <c r="O356" s="429"/>
      <c r="P356" s="429"/>
      <c r="Q356" s="429"/>
      <c r="R356" s="429"/>
      <c r="S356" s="429"/>
      <c r="T356" s="429"/>
      <c r="U356" s="429"/>
      <c r="V356" s="429"/>
      <c r="W356" s="429"/>
      <c r="X356" s="429"/>
      <c r="Y356" s="429"/>
      <c r="Z356" s="429"/>
      <c r="AA356" s="429"/>
      <c r="AB356" s="429"/>
      <c r="AC356" s="429"/>
      <c r="AD356" s="429"/>
      <c r="AE356" s="429"/>
      <c r="AF356" s="429"/>
      <c r="AG356" s="429"/>
      <c r="AH356" s="429"/>
      <c r="AI356" s="429"/>
      <c r="AJ356" s="429"/>
      <c r="AK356" s="429"/>
      <c r="AL356" s="429"/>
      <c r="AM356" s="429"/>
      <c r="AN356" s="429"/>
      <c r="AO356" s="429"/>
      <c r="AP356" s="429"/>
      <c r="AQ356" s="429"/>
      <c r="AR356" s="429"/>
      <c r="AS356" s="429"/>
      <c r="AT356" s="429"/>
      <c r="AU356" s="429"/>
      <c r="AV356" s="429"/>
      <c r="AW356" s="429"/>
      <c r="AX356" s="429"/>
      <c r="AY356" s="429"/>
      <c r="AZ356" s="429"/>
      <c r="BA356" s="429"/>
      <c r="BB356" s="429"/>
      <c r="BC356" s="429"/>
      <c r="BD356" s="429"/>
      <c r="BE356" s="429"/>
      <c r="BF356" s="429"/>
      <c r="BG356" s="429"/>
      <c r="BH356" s="429"/>
      <c r="BI356" s="429"/>
      <c r="BJ356" s="429"/>
      <c r="BK356" s="429"/>
      <c r="BL356" s="429"/>
      <c r="BM356" s="429"/>
      <c r="BN356" s="429"/>
      <c r="BO356" s="429"/>
      <c r="BP356" s="429"/>
      <c r="BQ356" s="429"/>
      <c r="BR356" s="429"/>
    </row>
    <row r="357" spans="2:70" ht="12.75" customHeight="1" x14ac:dyDescent="0.2">
      <c r="B357" s="429"/>
      <c r="C357" s="429"/>
      <c r="D357" s="429"/>
      <c r="E357" s="429"/>
      <c r="F357" s="429"/>
      <c r="G357" s="429"/>
      <c r="H357" s="429"/>
      <c r="I357" s="429"/>
      <c r="J357" s="429"/>
      <c r="K357" s="473"/>
      <c r="L357" s="429"/>
      <c r="M357" s="429"/>
      <c r="N357" s="429"/>
      <c r="O357" s="429"/>
      <c r="P357" s="429"/>
      <c r="Q357" s="429"/>
      <c r="R357" s="429"/>
      <c r="S357" s="429"/>
      <c r="T357" s="429"/>
      <c r="U357" s="429"/>
      <c r="V357" s="429"/>
      <c r="W357" s="429"/>
      <c r="X357" s="429"/>
      <c r="Y357" s="429"/>
      <c r="Z357" s="429"/>
      <c r="AA357" s="429"/>
      <c r="AB357" s="429"/>
      <c r="AC357" s="429"/>
      <c r="AD357" s="429"/>
      <c r="AE357" s="429"/>
      <c r="AF357" s="429"/>
      <c r="AG357" s="429"/>
      <c r="AH357" s="429"/>
      <c r="AI357" s="429"/>
      <c r="AJ357" s="429"/>
      <c r="AK357" s="429"/>
      <c r="AL357" s="429"/>
      <c r="AM357" s="429"/>
      <c r="AN357" s="429"/>
      <c r="AO357" s="429"/>
      <c r="AP357" s="429"/>
      <c r="AQ357" s="429"/>
      <c r="AR357" s="429"/>
      <c r="AS357" s="429"/>
      <c r="AT357" s="429"/>
      <c r="AU357" s="429"/>
      <c r="AV357" s="429"/>
      <c r="AW357" s="429"/>
      <c r="AX357" s="429"/>
      <c r="AY357" s="429"/>
      <c r="AZ357" s="429"/>
      <c r="BA357" s="429"/>
      <c r="BB357" s="429"/>
      <c r="BC357" s="429"/>
      <c r="BD357" s="429"/>
      <c r="BE357" s="429"/>
      <c r="BF357" s="429"/>
      <c r="BG357" s="429"/>
      <c r="BH357" s="429"/>
      <c r="BI357" s="429"/>
      <c r="BJ357" s="429"/>
      <c r="BK357" s="429"/>
      <c r="BL357" s="429"/>
      <c r="BM357" s="429"/>
      <c r="BN357" s="429"/>
      <c r="BO357" s="429"/>
      <c r="BP357" s="429"/>
      <c r="BQ357" s="429"/>
      <c r="BR357" s="429"/>
    </row>
    <row r="358" spans="2:70" ht="12.75" customHeight="1" x14ac:dyDescent="0.2">
      <c r="B358" s="429"/>
      <c r="C358" s="429"/>
      <c r="D358" s="429"/>
      <c r="E358" s="429"/>
      <c r="F358" s="429"/>
      <c r="G358" s="429"/>
      <c r="H358" s="429"/>
      <c r="I358" s="429"/>
      <c r="J358" s="429"/>
      <c r="K358" s="473"/>
      <c r="L358" s="429"/>
      <c r="M358" s="429"/>
      <c r="N358" s="429"/>
      <c r="O358" s="429"/>
      <c r="P358" s="429"/>
      <c r="Q358" s="429"/>
      <c r="R358" s="429"/>
      <c r="S358" s="429"/>
      <c r="T358" s="429"/>
      <c r="U358" s="429"/>
      <c r="V358" s="429"/>
      <c r="W358" s="429"/>
      <c r="X358" s="429"/>
      <c r="Y358" s="429"/>
      <c r="Z358" s="429"/>
      <c r="AA358" s="429"/>
      <c r="AB358" s="429"/>
      <c r="AC358" s="429"/>
      <c r="AD358" s="429"/>
      <c r="AE358" s="429"/>
      <c r="AF358" s="429"/>
      <c r="AG358" s="429"/>
      <c r="AH358" s="429"/>
      <c r="AI358" s="429"/>
      <c r="AJ358" s="429"/>
      <c r="AK358" s="429"/>
      <c r="AL358" s="429"/>
      <c r="AM358" s="429"/>
      <c r="AN358" s="429"/>
      <c r="AO358" s="429"/>
      <c r="AP358" s="429"/>
      <c r="AQ358" s="429"/>
      <c r="AR358" s="429"/>
      <c r="AS358" s="429"/>
      <c r="AT358" s="429"/>
      <c r="AU358" s="429"/>
      <c r="AV358" s="429"/>
      <c r="AW358" s="429"/>
      <c r="AX358" s="429"/>
      <c r="AY358" s="429"/>
      <c r="AZ358" s="429"/>
      <c r="BA358" s="429"/>
      <c r="BB358" s="429"/>
      <c r="BC358" s="429"/>
      <c r="BD358" s="429"/>
      <c r="BE358" s="429"/>
      <c r="BF358" s="429"/>
      <c r="BG358" s="429"/>
      <c r="BH358" s="429"/>
      <c r="BI358" s="429"/>
      <c r="BJ358" s="429"/>
      <c r="BK358" s="429"/>
      <c r="BL358" s="429"/>
      <c r="BM358" s="429"/>
      <c r="BN358" s="429"/>
      <c r="BO358" s="429"/>
      <c r="BP358" s="429"/>
      <c r="BQ358" s="429"/>
      <c r="BR358" s="429"/>
    </row>
    <row r="359" spans="2:70" ht="12.75" customHeight="1" x14ac:dyDescent="0.2">
      <c r="B359" s="429"/>
      <c r="C359" s="429"/>
      <c r="D359" s="429"/>
      <c r="E359" s="429"/>
      <c r="F359" s="429"/>
      <c r="G359" s="429"/>
      <c r="H359" s="429"/>
      <c r="I359" s="429"/>
      <c r="J359" s="429"/>
      <c r="K359" s="473"/>
      <c r="L359" s="429"/>
      <c r="M359" s="429"/>
      <c r="N359" s="429"/>
      <c r="O359" s="429"/>
      <c r="P359" s="429"/>
      <c r="Q359" s="429"/>
      <c r="R359" s="429"/>
      <c r="S359" s="429"/>
      <c r="T359" s="429"/>
      <c r="U359" s="429"/>
      <c r="V359" s="429"/>
      <c r="W359" s="429"/>
      <c r="X359" s="429"/>
      <c r="Y359" s="429"/>
      <c r="Z359" s="429"/>
      <c r="AA359" s="429"/>
      <c r="AB359" s="429"/>
      <c r="AC359" s="429"/>
      <c r="AD359" s="429"/>
      <c r="AE359" s="429"/>
      <c r="AF359" s="429"/>
      <c r="AG359" s="429"/>
      <c r="AH359" s="429"/>
      <c r="AI359" s="429"/>
      <c r="AJ359" s="429"/>
      <c r="AK359" s="429"/>
      <c r="AL359" s="429"/>
      <c r="AM359" s="429"/>
      <c r="AN359" s="429"/>
      <c r="AO359" s="429"/>
      <c r="AP359" s="429"/>
      <c r="AQ359" s="429"/>
      <c r="AR359" s="429"/>
      <c r="AS359" s="429"/>
      <c r="AT359" s="429"/>
      <c r="AU359" s="429"/>
      <c r="AV359" s="429"/>
      <c r="AW359" s="429"/>
      <c r="AX359" s="429"/>
      <c r="AY359" s="429"/>
      <c r="AZ359" s="429"/>
      <c r="BA359" s="429"/>
      <c r="BB359" s="429"/>
      <c r="BC359" s="429"/>
      <c r="BD359" s="429"/>
      <c r="BE359" s="429"/>
      <c r="BF359" s="429"/>
      <c r="BG359" s="429"/>
      <c r="BH359" s="429"/>
      <c r="BI359" s="429"/>
      <c r="BJ359" s="429"/>
      <c r="BK359" s="429"/>
      <c r="BL359" s="429"/>
      <c r="BM359" s="429"/>
      <c r="BN359" s="429"/>
      <c r="BO359" s="429"/>
      <c r="BP359" s="429"/>
      <c r="BQ359" s="429"/>
      <c r="BR359" s="429"/>
    </row>
    <row r="360" spans="2:70" ht="12.75" customHeight="1" x14ac:dyDescent="0.2">
      <c r="B360" s="429"/>
      <c r="C360" s="429"/>
      <c r="D360" s="429"/>
      <c r="E360" s="429"/>
      <c r="F360" s="429"/>
      <c r="G360" s="429"/>
      <c r="H360" s="429"/>
      <c r="I360" s="429"/>
      <c r="J360" s="429"/>
      <c r="K360" s="473"/>
      <c r="L360" s="429"/>
      <c r="M360" s="429"/>
      <c r="N360" s="429"/>
      <c r="O360" s="429"/>
      <c r="P360" s="429"/>
      <c r="Q360" s="429"/>
      <c r="R360" s="429"/>
      <c r="S360" s="429"/>
      <c r="T360" s="429"/>
      <c r="U360" s="429"/>
      <c r="V360" s="429"/>
      <c r="W360" s="429"/>
      <c r="X360" s="429"/>
      <c r="Y360" s="429"/>
      <c r="Z360" s="429"/>
      <c r="AA360" s="429"/>
      <c r="AB360" s="429"/>
      <c r="AC360" s="429"/>
      <c r="AD360" s="429"/>
      <c r="AE360" s="429"/>
      <c r="AF360" s="429"/>
      <c r="AG360" s="429"/>
      <c r="AH360" s="429"/>
      <c r="AI360" s="429"/>
      <c r="AJ360" s="429"/>
      <c r="AK360" s="429"/>
      <c r="AL360" s="429"/>
      <c r="AM360" s="429"/>
      <c r="AN360" s="429"/>
      <c r="AO360" s="429"/>
      <c r="AP360" s="429"/>
      <c r="AQ360" s="429"/>
      <c r="AR360" s="429"/>
      <c r="AS360" s="429"/>
      <c r="AT360" s="429"/>
      <c r="AU360" s="429"/>
      <c r="AV360" s="429"/>
      <c r="AW360" s="429"/>
      <c r="AX360" s="429"/>
      <c r="AY360" s="429"/>
      <c r="AZ360" s="429"/>
      <c r="BA360" s="429"/>
      <c r="BB360" s="429"/>
      <c r="BC360" s="429"/>
      <c r="BD360" s="429"/>
      <c r="BE360" s="429"/>
      <c r="BF360" s="429"/>
      <c r="BG360" s="429"/>
      <c r="BH360" s="429"/>
      <c r="BI360" s="429"/>
      <c r="BJ360" s="429"/>
      <c r="BK360" s="429"/>
      <c r="BL360" s="429"/>
      <c r="BM360" s="429"/>
      <c r="BN360" s="429"/>
      <c r="BO360" s="429"/>
      <c r="BP360" s="429"/>
      <c r="BQ360" s="429"/>
      <c r="BR360" s="429"/>
    </row>
    <row r="361" spans="2:70" ht="12.75" customHeight="1" x14ac:dyDescent="0.2">
      <c r="B361" s="429"/>
      <c r="C361" s="429"/>
      <c r="D361" s="429"/>
      <c r="E361" s="429"/>
      <c r="F361" s="429"/>
      <c r="G361" s="429"/>
      <c r="H361" s="429"/>
      <c r="I361" s="429"/>
      <c r="J361" s="429"/>
      <c r="K361" s="473"/>
      <c r="L361" s="429"/>
      <c r="M361" s="429"/>
      <c r="N361" s="429"/>
      <c r="O361" s="429"/>
      <c r="P361" s="429"/>
      <c r="Q361" s="429"/>
      <c r="R361" s="429"/>
      <c r="S361" s="429"/>
      <c r="T361" s="429"/>
      <c r="U361" s="429"/>
      <c r="V361" s="429"/>
      <c r="W361" s="429"/>
      <c r="X361" s="429"/>
      <c r="Y361" s="429"/>
      <c r="Z361" s="429"/>
      <c r="AA361" s="429"/>
      <c r="AB361" s="429"/>
      <c r="AC361" s="429"/>
      <c r="AD361" s="429"/>
      <c r="AE361" s="429"/>
      <c r="AF361" s="429"/>
      <c r="AG361" s="429"/>
      <c r="AH361" s="429"/>
      <c r="AI361" s="429"/>
      <c r="AJ361" s="429"/>
      <c r="AK361" s="429"/>
      <c r="AL361" s="429"/>
      <c r="AM361" s="429"/>
      <c r="AN361" s="429"/>
      <c r="AO361" s="429"/>
      <c r="AP361" s="429"/>
      <c r="AQ361" s="429"/>
      <c r="AR361" s="429"/>
      <c r="AS361" s="429"/>
      <c r="AT361" s="429"/>
      <c r="AU361" s="429"/>
      <c r="AV361" s="429"/>
      <c r="AW361" s="429"/>
      <c r="AX361" s="429"/>
      <c r="AY361" s="429"/>
      <c r="AZ361" s="429"/>
      <c r="BA361" s="429"/>
      <c r="BB361" s="429"/>
      <c r="BC361" s="429"/>
      <c r="BD361" s="429"/>
      <c r="BE361" s="429"/>
      <c r="BF361" s="429"/>
      <c r="BG361" s="429"/>
      <c r="BH361" s="429"/>
      <c r="BI361" s="429"/>
      <c r="BJ361" s="429"/>
      <c r="BK361" s="429"/>
      <c r="BL361" s="429"/>
      <c r="BM361" s="429"/>
      <c r="BN361" s="429"/>
      <c r="BO361" s="429"/>
      <c r="BP361" s="429"/>
      <c r="BQ361" s="429"/>
      <c r="BR361" s="429"/>
    </row>
    <row r="362" spans="2:70" ht="12.75" customHeight="1" x14ac:dyDescent="0.2">
      <c r="B362" s="429"/>
      <c r="C362" s="429"/>
      <c r="D362" s="429"/>
      <c r="E362" s="429"/>
      <c r="F362" s="429"/>
      <c r="G362" s="429"/>
      <c r="H362" s="429"/>
      <c r="I362" s="429"/>
      <c r="J362" s="429"/>
      <c r="K362" s="473"/>
      <c r="L362" s="429"/>
      <c r="M362" s="429"/>
      <c r="N362" s="429"/>
      <c r="O362" s="429"/>
      <c r="P362" s="429"/>
      <c r="Q362" s="429"/>
      <c r="R362" s="429"/>
      <c r="S362" s="429"/>
      <c r="T362" s="429"/>
      <c r="U362" s="429"/>
      <c r="V362" s="429"/>
      <c r="W362" s="429"/>
      <c r="X362" s="429"/>
      <c r="Y362" s="429"/>
      <c r="Z362" s="429"/>
      <c r="AA362" s="429"/>
      <c r="AB362" s="429"/>
      <c r="AC362" s="429"/>
      <c r="AD362" s="429"/>
      <c r="AE362" s="429"/>
      <c r="AF362" s="429"/>
      <c r="AG362" s="429"/>
      <c r="AH362" s="429"/>
      <c r="AI362" s="429"/>
      <c r="AJ362" s="429"/>
      <c r="AK362" s="429"/>
      <c r="AL362" s="429"/>
      <c r="AM362" s="429"/>
      <c r="AN362" s="429"/>
      <c r="AO362" s="429"/>
      <c r="AP362" s="429"/>
      <c r="AQ362" s="429"/>
      <c r="AR362" s="429"/>
      <c r="AS362" s="429"/>
      <c r="AT362" s="429"/>
      <c r="AU362" s="429"/>
      <c r="AV362" s="429"/>
      <c r="AW362" s="429"/>
      <c r="AX362" s="429"/>
      <c r="AY362" s="429"/>
      <c r="AZ362" s="429"/>
      <c r="BA362" s="429"/>
      <c r="BB362" s="429"/>
      <c r="BC362" s="429"/>
      <c r="BD362" s="429"/>
      <c r="BE362" s="429"/>
      <c r="BF362" s="429"/>
      <c r="BG362" s="429"/>
      <c r="BH362" s="429"/>
      <c r="BI362" s="429"/>
      <c r="BJ362" s="429"/>
      <c r="BK362" s="429"/>
      <c r="BL362" s="429"/>
      <c r="BM362" s="429"/>
      <c r="BN362" s="429"/>
      <c r="BO362" s="429"/>
      <c r="BP362" s="429"/>
      <c r="BQ362" s="429"/>
      <c r="BR362" s="429"/>
    </row>
    <row r="363" spans="2:70" ht="12.75" customHeight="1" x14ac:dyDescent="0.2">
      <c r="B363" s="429"/>
      <c r="C363" s="429"/>
      <c r="D363" s="429"/>
      <c r="E363" s="429"/>
      <c r="F363" s="429"/>
      <c r="G363" s="429"/>
      <c r="H363" s="429"/>
      <c r="I363" s="429"/>
      <c r="J363" s="429"/>
      <c r="K363" s="473"/>
      <c r="L363" s="429"/>
      <c r="M363" s="429"/>
      <c r="N363" s="429"/>
      <c r="O363" s="429"/>
      <c r="P363" s="429"/>
      <c r="Q363" s="429"/>
      <c r="R363" s="429"/>
      <c r="S363" s="429"/>
      <c r="T363" s="429"/>
      <c r="U363" s="429"/>
      <c r="V363" s="429"/>
      <c r="W363" s="429"/>
      <c r="X363" s="429"/>
      <c r="Y363" s="429"/>
      <c r="Z363" s="429"/>
      <c r="AA363" s="429"/>
      <c r="AB363" s="429"/>
      <c r="AC363" s="429"/>
      <c r="AD363" s="429"/>
      <c r="AE363" s="429"/>
      <c r="AF363" s="429"/>
      <c r="AG363" s="429"/>
      <c r="AH363" s="429"/>
      <c r="AI363" s="429"/>
      <c r="AJ363" s="429"/>
      <c r="AK363" s="429"/>
      <c r="AL363" s="429"/>
      <c r="AM363" s="429"/>
      <c r="AN363" s="429"/>
      <c r="AO363" s="429"/>
      <c r="AP363" s="429"/>
      <c r="AQ363" s="429"/>
      <c r="AR363" s="429"/>
      <c r="AS363" s="429"/>
      <c r="AT363" s="429"/>
      <c r="AU363" s="429"/>
      <c r="AV363" s="429"/>
      <c r="AW363" s="429"/>
      <c r="AX363" s="429"/>
      <c r="AY363" s="429"/>
      <c r="AZ363" s="429"/>
      <c r="BA363" s="429"/>
      <c r="BB363" s="429"/>
      <c r="BC363" s="429"/>
      <c r="BD363" s="429"/>
      <c r="BE363" s="429"/>
      <c r="BF363" s="429"/>
      <c r="BG363" s="429"/>
      <c r="BH363" s="429"/>
      <c r="BI363" s="429"/>
      <c r="BJ363" s="429"/>
      <c r="BK363" s="429"/>
      <c r="BL363" s="429"/>
      <c r="BM363" s="429"/>
      <c r="BN363" s="429"/>
      <c r="BO363" s="429"/>
      <c r="BP363" s="429"/>
      <c r="BQ363" s="429"/>
      <c r="BR363" s="429"/>
    </row>
    <row r="364" spans="2:70" ht="12.75" customHeight="1" x14ac:dyDescent="0.2">
      <c r="B364" s="429"/>
      <c r="C364" s="429"/>
      <c r="D364" s="429"/>
      <c r="E364" s="429"/>
      <c r="F364" s="429"/>
      <c r="G364" s="429"/>
      <c r="H364" s="429"/>
      <c r="I364" s="429"/>
      <c r="J364" s="429"/>
      <c r="K364" s="473"/>
      <c r="L364" s="429"/>
      <c r="M364" s="429"/>
      <c r="N364" s="429"/>
      <c r="O364" s="429"/>
      <c r="P364" s="429"/>
      <c r="Q364" s="429"/>
      <c r="R364" s="429"/>
      <c r="S364" s="429"/>
      <c r="T364" s="429"/>
      <c r="U364" s="429"/>
      <c r="V364" s="429"/>
      <c r="W364" s="429"/>
      <c r="X364" s="429"/>
      <c r="Y364" s="429"/>
      <c r="Z364" s="429"/>
      <c r="AA364" s="429"/>
      <c r="AB364" s="429"/>
      <c r="AC364" s="429"/>
      <c r="AD364" s="429"/>
      <c r="AE364" s="429"/>
      <c r="AF364" s="429"/>
      <c r="AG364" s="429"/>
      <c r="AH364" s="429"/>
      <c r="AI364" s="429"/>
      <c r="AJ364" s="429"/>
      <c r="AK364" s="429"/>
      <c r="AL364" s="429"/>
      <c r="AM364" s="429"/>
      <c r="AN364" s="429"/>
      <c r="AO364" s="429"/>
      <c r="AP364" s="429"/>
      <c r="AQ364" s="429"/>
      <c r="AR364" s="429"/>
      <c r="AS364" s="429"/>
      <c r="AT364" s="429"/>
      <c r="AU364" s="429"/>
      <c r="AV364" s="429"/>
      <c r="AW364" s="429"/>
      <c r="AX364" s="429"/>
      <c r="AY364" s="429"/>
      <c r="AZ364" s="429"/>
      <c r="BA364" s="429"/>
      <c r="BB364" s="429"/>
      <c r="BC364" s="429"/>
      <c r="BD364" s="429"/>
      <c r="BE364" s="429"/>
      <c r="BF364" s="429"/>
      <c r="BG364" s="429"/>
      <c r="BH364" s="429"/>
      <c r="BI364" s="429"/>
      <c r="BJ364" s="429"/>
      <c r="BK364" s="429"/>
      <c r="BL364" s="429"/>
      <c r="BM364" s="429"/>
      <c r="BN364" s="429"/>
      <c r="BO364" s="429"/>
      <c r="BP364" s="429"/>
      <c r="BQ364" s="429"/>
      <c r="BR364" s="429"/>
    </row>
    <row r="365" spans="2:70" ht="12.75" customHeight="1" x14ac:dyDescent="0.2">
      <c r="B365" s="429"/>
      <c r="C365" s="429"/>
      <c r="D365" s="429"/>
      <c r="E365" s="429"/>
      <c r="F365" s="429"/>
      <c r="G365" s="429"/>
      <c r="H365" s="429"/>
      <c r="I365" s="429"/>
      <c r="J365" s="429"/>
      <c r="K365" s="473"/>
      <c r="L365" s="429"/>
      <c r="M365" s="429"/>
      <c r="N365" s="429"/>
      <c r="O365" s="429"/>
      <c r="P365" s="429"/>
      <c r="Q365" s="429"/>
      <c r="R365" s="429"/>
      <c r="S365" s="429"/>
      <c r="T365" s="429"/>
      <c r="U365" s="429"/>
      <c r="V365" s="429"/>
      <c r="W365" s="429"/>
      <c r="X365" s="429"/>
      <c r="Y365" s="429"/>
      <c r="Z365" s="429"/>
      <c r="AA365" s="429"/>
      <c r="AB365" s="429"/>
      <c r="AC365" s="429"/>
      <c r="AD365" s="429"/>
      <c r="AE365" s="429"/>
      <c r="AF365" s="429"/>
      <c r="AG365" s="429"/>
      <c r="AH365" s="429"/>
      <c r="AI365" s="429"/>
      <c r="AJ365" s="429"/>
      <c r="AK365" s="429"/>
      <c r="AL365" s="429"/>
      <c r="AM365" s="429"/>
      <c r="AN365" s="429"/>
      <c r="AO365" s="429"/>
      <c r="AP365" s="429"/>
      <c r="AQ365" s="429"/>
      <c r="AR365" s="429"/>
      <c r="AS365" s="429"/>
      <c r="AT365" s="429"/>
      <c r="AU365" s="429"/>
      <c r="AV365" s="429"/>
      <c r="AW365" s="429"/>
      <c r="AX365" s="429"/>
      <c r="AY365" s="429"/>
      <c r="AZ365" s="429"/>
      <c r="BA365" s="429"/>
      <c r="BB365" s="429"/>
      <c r="BC365" s="429"/>
      <c r="BD365" s="429"/>
      <c r="BE365" s="429"/>
      <c r="BF365" s="429"/>
      <c r="BG365" s="429"/>
      <c r="BH365" s="429"/>
      <c r="BI365" s="429"/>
      <c r="BJ365" s="429"/>
      <c r="BK365" s="429"/>
      <c r="BL365" s="429"/>
      <c r="BM365" s="429"/>
      <c r="BN365" s="429"/>
      <c r="BO365" s="429"/>
      <c r="BP365" s="429"/>
      <c r="BQ365" s="429"/>
      <c r="BR365" s="429"/>
    </row>
    <row r="366" spans="2:70" ht="12.75" customHeight="1" x14ac:dyDescent="0.2">
      <c r="B366" s="429"/>
      <c r="C366" s="429"/>
      <c r="D366" s="429"/>
      <c r="E366" s="429"/>
      <c r="F366" s="429"/>
      <c r="G366" s="429"/>
      <c r="H366" s="429"/>
      <c r="I366" s="429"/>
      <c r="J366" s="429"/>
      <c r="K366" s="473"/>
      <c r="L366" s="429"/>
      <c r="M366" s="429"/>
      <c r="N366" s="429"/>
      <c r="O366" s="429"/>
      <c r="P366" s="429"/>
      <c r="Q366" s="429"/>
      <c r="R366" s="429"/>
      <c r="S366" s="429"/>
      <c r="T366" s="429"/>
      <c r="U366" s="429"/>
      <c r="V366" s="429"/>
      <c r="W366" s="429"/>
      <c r="X366" s="429"/>
      <c r="Y366" s="429"/>
      <c r="Z366" s="429"/>
      <c r="AA366" s="429"/>
      <c r="AB366" s="429"/>
      <c r="AC366" s="429"/>
      <c r="AD366" s="429"/>
      <c r="AE366" s="429"/>
      <c r="AF366" s="429"/>
      <c r="AG366" s="429"/>
      <c r="AH366" s="429"/>
      <c r="AI366" s="429"/>
      <c r="AJ366" s="429"/>
      <c r="AK366" s="429"/>
      <c r="AL366" s="429"/>
      <c r="AM366" s="429"/>
      <c r="AN366" s="429"/>
      <c r="AO366" s="429"/>
      <c r="AP366" s="429"/>
      <c r="AQ366" s="429"/>
      <c r="AR366" s="429"/>
      <c r="AS366" s="429"/>
      <c r="AT366" s="429"/>
      <c r="AU366" s="429"/>
      <c r="AV366" s="429"/>
      <c r="AW366" s="429"/>
      <c r="AX366" s="429"/>
      <c r="AY366" s="429"/>
      <c r="AZ366" s="429"/>
      <c r="BA366" s="429"/>
      <c r="BB366" s="429"/>
      <c r="BC366" s="429"/>
      <c r="BD366" s="429"/>
      <c r="BE366" s="429"/>
      <c r="BF366" s="429"/>
      <c r="BG366" s="429"/>
      <c r="BH366" s="429"/>
      <c r="BI366" s="429"/>
      <c r="BJ366" s="429"/>
      <c r="BK366" s="429"/>
      <c r="BL366" s="429"/>
      <c r="BM366" s="429"/>
      <c r="BN366" s="429"/>
      <c r="BO366" s="429"/>
      <c r="BP366" s="429"/>
      <c r="BQ366" s="429"/>
      <c r="BR366" s="429"/>
    </row>
    <row r="367" spans="2:70" ht="12.75" customHeight="1" x14ac:dyDescent="0.2">
      <c r="B367" s="429"/>
      <c r="C367" s="429"/>
      <c r="D367" s="429"/>
      <c r="E367" s="429"/>
      <c r="F367" s="429"/>
      <c r="G367" s="429"/>
      <c r="H367" s="429"/>
      <c r="I367" s="429"/>
      <c r="J367" s="429"/>
      <c r="K367" s="473"/>
      <c r="L367" s="429"/>
      <c r="M367" s="429"/>
      <c r="N367" s="429"/>
      <c r="O367" s="429"/>
      <c r="P367" s="429"/>
      <c r="Q367" s="429"/>
      <c r="R367" s="429"/>
      <c r="S367" s="429"/>
      <c r="T367" s="429"/>
      <c r="U367" s="429"/>
      <c r="V367" s="429"/>
      <c r="W367" s="429"/>
      <c r="X367" s="429"/>
      <c r="Y367" s="429"/>
      <c r="Z367" s="429"/>
      <c r="AA367" s="429"/>
      <c r="AB367" s="429"/>
      <c r="AC367" s="429"/>
      <c r="AD367" s="429"/>
      <c r="AE367" s="429"/>
      <c r="AF367" s="429"/>
      <c r="AG367" s="429"/>
      <c r="AH367" s="429"/>
      <c r="AI367" s="429"/>
      <c r="AJ367" s="429"/>
      <c r="AK367" s="429"/>
      <c r="AL367" s="429"/>
      <c r="AM367" s="429"/>
      <c r="AN367" s="429"/>
      <c r="AO367" s="429"/>
      <c r="AP367" s="429"/>
      <c r="AQ367" s="429"/>
      <c r="AR367" s="429"/>
      <c r="AS367" s="429"/>
      <c r="AT367" s="429"/>
      <c r="AU367" s="429"/>
      <c r="AV367" s="429"/>
      <c r="AW367" s="429"/>
      <c r="AX367" s="429"/>
      <c r="AY367" s="429"/>
      <c r="AZ367" s="429"/>
      <c r="BA367" s="429"/>
      <c r="BB367" s="429"/>
      <c r="BC367" s="429"/>
      <c r="BD367" s="429"/>
      <c r="BE367" s="429"/>
      <c r="BF367" s="429"/>
      <c r="BG367" s="429"/>
      <c r="BH367" s="429"/>
      <c r="BI367" s="429"/>
      <c r="BJ367" s="429"/>
      <c r="BK367" s="429"/>
      <c r="BL367" s="429"/>
      <c r="BM367" s="429"/>
      <c r="BN367" s="429"/>
      <c r="BO367" s="429"/>
      <c r="BP367" s="429"/>
      <c r="BQ367" s="429"/>
      <c r="BR367" s="429"/>
    </row>
    <row r="368" spans="2:70" ht="12.75" customHeight="1" x14ac:dyDescent="0.2">
      <c r="B368" s="429"/>
      <c r="C368" s="429"/>
      <c r="D368" s="429"/>
      <c r="E368" s="429"/>
      <c r="F368" s="429"/>
      <c r="G368" s="429"/>
      <c r="H368" s="429"/>
      <c r="I368" s="429"/>
      <c r="J368" s="429"/>
      <c r="K368" s="473"/>
      <c r="L368" s="429"/>
      <c r="M368" s="429"/>
      <c r="N368" s="429"/>
      <c r="O368" s="429"/>
      <c r="P368" s="429"/>
      <c r="Q368" s="429"/>
      <c r="R368" s="429"/>
      <c r="S368" s="429"/>
      <c r="T368" s="429"/>
      <c r="U368" s="429"/>
      <c r="V368" s="429"/>
      <c r="W368" s="429"/>
      <c r="X368" s="429"/>
      <c r="Y368" s="429"/>
      <c r="Z368" s="429"/>
      <c r="AA368" s="429"/>
      <c r="AB368" s="429"/>
      <c r="AC368" s="429"/>
      <c r="AD368" s="429"/>
      <c r="AE368" s="429"/>
      <c r="AF368" s="429"/>
      <c r="AG368" s="429"/>
      <c r="AH368" s="429"/>
      <c r="AI368" s="429"/>
      <c r="AJ368" s="429"/>
      <c r="AK368" s="429"/>
      <c r="AL368" s="429"/>
      <c r="AM368" s="429"/>
      <c r="AN368" s="429"/>
      <c r="AO368" s="429"/>
      <c r="AP368" s="429"/>
      <c r="AQ368" s="429"/>
      <c r="AR368" s="429"/>
      <c r="AS368" s="429"/>
      <c r="AT368" s="429"/>
      <c r="AU368" s="429"/>
      <c r="AV368" s="429"/>
      <c r="AW368" s="429"/>
      <c r="AX368" s="429"/>
      <c r="AY368" s="429"/>
      <c r="AZ368" s="429"/>
      <c r="BA368" s="429"/>
      <c r="BB368" s="429"/>
      <c r="BC368" s="429"/>
      <c r="BD368" s="429"/>
      <c r="BE368" s="429"/>
      <c r="BF368" s="429"/>
      <c r="BG368" s="429"/>
      <c r="BH368" s="429"/>
      <c r="BI368" s="429"/>
      <c r="BJ368" s="429"/>
      <c r="BK368" s="429"/>
      <c r="BL368" s="429"/>
      <c r="BM368" s="429"/>
      <c r="BN368" s="429"/>
      <c r="BO368" s="429"/>
      <c r="BP368" s="429"/>
      <c r="BQ368" s="429"/>
      <c r="BR368" s="429"/>
    </row>
    <row r="369" spans="2:70" ht="12.75" customHeight="1" x14ac:dyDescent="0.2">
      <c r="B369" s="429"/>
      <c r="C369" s="429"/>
      <c r="D369" s="429"/>
      <c r="E369" s="429"/>
      <c r="F369" s="429"/>
      <c r="G369" s="429"/>
      <c r="H369" s="429"/>
      <c r="I369" s="429"/>
      <c r="J369" s="429"/>
      <c r="K369" s="473"/>
      <c r="L369" s="429"/>
      <c r="M369" s="429"/>
      <c r="N369" s="429"/>
      <c r="O369" s="429"/>
      <c r="P369" s="429"/>
      <c r="Q369" s="429"/>
      <c r="R369" s="429"/>
      <c r="S369" s="429"/>
      <c r="T369" s="429"/>
      <c r="U369" s="429"/>
      <c r="V369" s="429"/>
      <c r="W369" s="429"/>
      <c r="X369" s="429"/>
      <c r="Y369" s="429"/>
      <c r="Z369" s="429"/>
      <c r="AA369" s="429"/>
      <c r="AB369" s="429"/>
      <c r="AC369" s="429"/>
      <c r="AD369" s="429"/>
      <c r="AE369" s="429"/>
      <c r="AF369" s="429"/>
      <c r="AG369" s="429"/>
      <c r="AH369" s="429"/>
      <c r="AI369" s="429"/>
      <c r="AJ369" s="429"/>
      <c r="AK369" s="429"/>
      <c r="AL369" s="429"/>
      <c r="AM369" s="429"/>
      <c r="AN369" s="429"/>
      <c r="AO369" s="429"/>
      <c r="AP369" s="429"/>
      <c r="AQ369" s="429"/>
      <c r="AR369" s="429"/>
      <c r="AS369" s="429"/>
      <c r="AT369" s="429"/>
      <c r="AU369" s="429"/>
      <c r="AV369" s="429"/>
      <c r="AW369" s="429"/>
      <c r="AX369" s="429"/>
      <c r="AY369" s="429"/>
      <c r="AZ369" s="429"/>
      <c r="BA369" s="429"/>
      <c r="BB369" s="429"/>
      <c r="BC369" s="429"/>
      <c r="BD369" s="429"/>
      <c r="BE369" s="429"/>
      <c r="BF369" s="429"/>
      <c r="BG369" s="429"/>
      <c r="BH369" s="429"/>
      <c r="BI369" s="429"/>
      <c r="BJ369" s="429"/>
      <c r="BK369" s="429"/>
      <c r="BL369" s="429"/>
      <c r="BM369" s="429"/>
      <c r="BN369" s="429"/>
      <c r="BO369" s="429"/>
      <c r="BP369" s="429"/>
      <c r="BQ369" s="429"/>
      <c r="BR369" s="429"/>
    </row>
    <row r="370" spans="2:70" ht="12.75" customHeight="1" x14ac:dyDescent="0.2">
      <c r="B370" s="429"/>
      <c r="C370" s="429"/>
      <c r="D370" s="429"/>
      <c r="E370" s="429"/>
      <c r="F370" s="429"/>
      <c r="G370" s="429"/>
      <c r="H370" s="429"/>
      <c r="I370" s="429"/>
      <c r="J370" s="429"/>
      <c r="K370" s="473"/>
      <c r="L370" s="429"/>
      <c r="M370" s="429"/>
      <c r="N370" s="429"/>
      <c r="O370" s="429"/>
      <c r="P370" s="429"/>
      <c r="Q370" s="429"/>
      <c r="R370" s="429"/>
      <c r="S370" s="429"/>
      <c r="T370" s="429"/>
      <c r="U370" s="429"/>
      <c r="V370" s="429"/>
      <c r="W370" s="429"/>
      <c r="X370" s="429"/>
      <c r="Y370" s="429"/>
      <c r="Z370" s="429"/>
      <c r="AA370" s="429"/>
      <c r="AB370" s="429"/>
      <c r="AC370" s="429"/>
      <c r="AD370" s="429"/>
      <c r="AE370" s="429"/>
      <c r="AF370" s="429"/>
      <c r="AG370" s="429"/>
      <c r="AH370" s="429"/>
      <c r="AI370" s="429"/>
      <c r="AJ370" s="429"/>
      <c r="AK370" s="429"/>
      <c r="AL370" s="429"/>
      <c r="AM370" s="429"/>
      <c r="AN370" s="429"/>
      <c r="AO370" s="429"/>
      <c r="AP370" s="429"/>
      <c r="AQ370" s="429"/>
      <c r="AR370" s="429"/>
      <c r="AS370" s="429"/>
      <c r="AT370" s="429"/>
      <c r="AU370" s="429"/>
      <c r="AV370" s="429"/>
      <c r="AW370" s="429"/>
      <c r="AX370" s="429"/>
      <c r="AY370" s="429"/>
      <c r="AZ370" s="429"/>
      <c r="BA370" s="429"/>
      <c r="BB370" s="429"/>
      <c r="BC370" s="429"/>
      <c r="BD370" s="429"/>
      <c r="BE370" s="429"/>
      <c r="BF370" s="429"/>
      <c r="BG370" s="429"/>
      <c r="BH370" s="429"/>
      <c r="BI370" s="429"/>
      <c r="BJ370" s="429"/>
      <c r="BK370" s="429"/>
      <c r="BL370" s="429"/>
      <c r="BM370" s="429"/>
      <c r="BN370" s="429"/>
      <c r="BO370" s="429"/>
      <c r="BP370" s="429"/>
      <c r="BQ370" s="429"/>
      <c r="BR370" s="429"/>
    </row>
    <row r="371" spans="2:70" ht="12.75" customHeight="1" x14ac:dyDescent="0.2">
      <c r="B371" s="429"/>
      <c r="C371" s="429"/>
      <c r="D371" s="429"/>
      <c r="E371" s="429"/>
      <c r="F371" s="429"/>
      <c r="G371" s="429"/>
      <c r="H371" s="429"/>
      <c r="I371" s="429"/>
      <c r="J371" s="429"/>
      <c r="K371" s="473"/>
      <c r="L371" s="429"/>
      <c r="M371" s="429"/>
      <c r="N371" s="429"/>
      <c r="O371" s="429"/>
      <c r="P371" s="429"/>
      <c r="Q371" s="429"/>
      <c r="R371" s="429"/>
      <c r="S371" s="429"/>
      <c r="T371" s="429"/>
      <c r="U371" s="429"/>
      <c r="V371" s="429"/>
      <c r="W371" s="429"/>
      <c r="X371" s="429"/>
      <c r="Y371" s="429"/>
      <c r="Z371" s="429"/>
      <c r="AA371" s="429"/>
      <c r="AB371" s="429"/>
      <c r="AC371" s="429"/>
      <c r="AD371" s="429"/>
      <c r="AE371" s="429"/>
      <c r="AF371" s="429"/>
      <c r="AG371" s="429"/>
      <c r="AH371" s="429"/>
      <c r="AI371" s="429"/>
      <c r="AJ371" s="429"/>
      <c r="AK371" s="429"/>
      <c r="AL371" s="429"/>
      <c r="AM371" s="429"/>
      <c r="AN371" s="429"/>
      <c r="AO371" s="429"/>
      <c r="AP371" s="429"/>
      <c r="AQ371" s="429"/>
      <c r="AR371" s="429"/>
      <c r="AS371" s="429"/>
      <c r="AT371" s="429"/>
      <c r="AU371" s="429"/>
      <c r="AV371" s="429"/>
      <c r="AW371" s="429"/>
      <c r="AX371" s="429"/>
      <c r="AY371" s="429"/>
      <c r="AZ371" s="429"/>
      <c r="BA371" s="429"/>
      <c r="BB371" s="429"/>
      <c r="BC371" s="429"/>
      <c r="BD371" s="429"/>
      <c r="BE371" s="429"/>
      <c r="BF371" s="429"/>
      <c r="BG371" s="429"/>
      <c r="BH371" s="429"/>
      <c r="BI371" s="429"/>
      <c r="BJ371" s="429"/>
      <c r="BK371" s="429"/>
      <c r="BL371" s="429"/>
      <c r="BM371" s="429"/>
      <c r="BN371" s="429"/>
      <c r="BO371" s="429"/>
      <c r="BP371" s="429"/>
      <c r="BQ371" s="429"/>
      <c r="BR371" s="429"/>
    </row>
    <row r="372" spans="2:70" ht="12.75" customHeight="1" x14ac:dyDescent="0.2">
      <c r="B372" s="429"/>
      <c r="C372" s="429"/>
      <c r="D372" s="429"/>
      <c r="E372" s="429"/>
      <c r="F372" s="429"/>
      <c r="G372" s="429"/>
      <c r="H372" s="429"/>
      <c r="I372" s="429"/>
      <c r="J372" s="429"/>
      <c r="K372" s="473"/>
      <c r="L372" s="429"/>
      <c r="M372" s="429"/>
      <c r="N372" s="429"/>
      <c r="O372" s="429"/>
      <c r="P372" s="429"/>
      <c r="Q372" s="429"/>
      <c r="R372" s="429"/>
      <c r="S372" s="429"/>
      <c r="T372" s="429"/>
      <c r="U372" s="429"/>
      <c r="V372" s="429"/>
      <c r="W372" s="429"/>
      <c r="X372" s="429"/>
      <c r="Y372" s="429"/>
      <c r="Z372" s="429"/>
      <c r="AA372" s="429"/>
      <c r="AB372" s="429"/>
      <c r="AC372" s="429"/>
      <c r="AD372" s="429"/>
      <c r="AE372" s="429"/>
      <c r="AF372" s="429"/>
      <c r="AG372" s="429"/>
      <c r="AH372" s="429"/>
      <c r="AI372" s="429"/>
      <c r="AJ372" s="429"/>
      <c r="AK372" s="429"/>
      <c r="AL372" s="429"/>
      <c r="AM372" s="429"/>
      <c r="AN372" s="429"/>
      <c r="AO372" s="429"/>
      <c r="AP372" s="429"/>
      <c r="AQ372" s="429"/>
      <c r="AR372" s="429"/>
      <c r="AS372" s="429"/>
      <c r="AT372" s="429"/>
      <c r="AU372" s="429"/>
      <c r="AV372" s="429"/>
      <c r="AW372" s="429"/>
      <c r="AX372" s="429"/>
      <c r="AY372" s="429"/>
      <c r="AZ372" s="429"/>
      <c r="BA372" s="429"/>
      <c r="BB372" s="429"/>
      <c r="BC372" s="429"/>
      <c r="BD372" s="429"/>
      <c r="BE372" s="429"/>
      <c r="BF372" s="429"/>
      <c r="BG372" s="429"/>
      <c r="BH372" s="429"/>
      <c r="BI372" s="429"/>
      <c r="BJ372" s="429"/>
      <c r="BK372" s="429"/>
      <c r="BL372" s="429"/>
      <c r="BM372" s="429"/>
      <c r="BN372" s="429"/>
      <c r="BO372" s="429"/>
      <c r="BP372" s="429"/>
      <c r="BQ372" s="429"/>
      <c r="BR372" s="429"/>
    </row>
    <row r="373" spans="2:70" ht="12.75" customHeight="1" x14ac:dyDescent="0.2">
      <c r="B373" s="429"/>
      <c r="C373" s="429"/>
      <c r="D373" s="429"/>
      <c r="E373" s="429"/>
      <c r="F373" s="429"/>
      <c r="G373" s="429"/>
      <c r="H373" s="429"/>
      <c r="I373" s="429"/>
      <c r="J373" s="429"/>
      <c r="K373" s="473"/>
      <c r="L373" s="429"/>
      <c r="M373" s="429"/>
      <c r="N373" s="429"/>
      <c r="O373" s="429"/>
      <c r="P373" s="429"/>
      <c r="Q373" s="429"/>
      <c r="R373" s="429"/>
      <c r="S373" s="429"/>
      <c r="T373" s="429"/>
      <c r="U373" s="429"/>
      <c r="V373" s="429"/>
      <c r="W373" s="429"/>
      <c r="X373" s="429"/>
      <c r="Y373" s="429"/>
      <c r="Z373" s="429"/>
      <c r="AA373" s="429"/>
      <c r="AB373" s="429"/>
      <c r="AC373" s="429"/>
      <c r="AD373" s="429"/>
      <c r="AE373" s="429"/>
      <c r="AF373" s="429"/>
      <c r="AG373" s="429"/>
      <c r="AH373" s="429"/>
      <c r="AI373" s="429"/>
      <c r="AJ373" s="429"/>
      <c r="AK373" s="429"/>
      <c r="AL373" s="429"/>
      <c r="AM373" s="429"/>
      <c r="AN373" s="429"/>
      <c r="AO373" s="429"/>
      <c r="AP373" s="429"/>
      <c r="AQ373" s="429"/>
      <c r="AR373" s="429"/>
      <c r="AS373" s="429"/>
      <c r="AT373" s="429"/>
      <c r="AU373" s="429"/>
      <c r="AV373" s="429"/>
      <c r="AW373" s="429"/>
      <c r="AX373" s="429"/>
      <c r="AY373" s="429"/>
      <c r="AZ373" s="429"/>
      <c r="BA373" s="429"/>
      <c r="BB373" s="429"/>
      <c r="BC373" s="429"/>
      <c r="BD373" s="429"/>
      <c r="BE373" s="429"/>
      <c r="BF373" s="429"/>
      <c r="BG373" s="429"/>
      <c r="BH373" s="429"/>
      <c r="BI373" s="429"/>
      <c r="BJ373" s="429"/>
      <c r="BK373" s="429"/>
      <c r="BL373" s="429"/>
      <c r="BM373" s="429"/>
      <c r="BN373" s="429"/>
      <c r="BO373" s="429"/>
      <c r="BP373" s="429"/>
      <c r="BQ373" s="429"/>
      <c r="BR373" s="429"/>
    </row>
    <row r="374" spans="2:70" ht="12.75" customHeight="1" x14ac:dyDescent="0.2">
      <c r="B374" s="429"/>
      <c r="C374" s="429"/>
      <c r="D374" s="429"/>
      <c r="E374" s="429"/>
      <c r="F374" s="429"/>
      <c r="G374" s="429"/>
      <c r="H374" s="429"/>
      <c r="I374" s="429"/>
      <c r="J374" s="429"/>
      <c r="K374" s="473"/>
      <c r="L374" s="429"/>
      <c r="M374" s="429"/>
      <c r="N374" s="429"/>
      <c r="O374" s="429"/>
      <c r="P374" s="429"/>
      <c r="Q374" s="429"/>
      <c r="R374" s="429"/>
      <c r="S374" s="429"/>
      <c r="T374" s="429"/>
      <c r="U374" s="429"/>
      <c r="V374" s="429"/>
      <c r="W374" s="429"/>
      <c r="X374" s="429"/>
      <c r="Y374" s="429"/>
      <c r="Z374" s="429"/>
      <c r="AA374" s="429"/>
      <c r="AB374" s="429"/>
      <c r="AC374" s="429"/>
      <c r="AD374" s="429"/>
      <c r="AE374" s="429"/>
      <c r="AF374" s="429"/>
      <c r="AG374" s="429"/>
      <c r="AH374" s="429"/>
      <c r="AI374" s="429"/>
      <c r="AJ374" s="429"/>
      <c r="AK374" s="429"/>
      <c r="AL374" s="429"/>
      <c r="AM374" s="429"/>
      <c r="AN374" s="429"/>
      <c r="AO374" s="429"/>
      <c r="AP374" s="429"/>
      <c r="AQ374" s="429"/>
      <c r="AR374" s="429"/>
      <c r="AS374" s="429"/>
      <c r="AT374" s="429"/>
      <c r="AU374" s="429"/>
      <c r="AV374" s="429"/>
      <c r="AW374" s="429"/>
      <c r="AX374" s="429"/>
      <c r="AY374" s="429"/>
      <c r="AZ374" s="429"/>
      <c r="BA374" s="429"/>
      <c r="BB374" s="429"/>
      <c r="BC374" s="429"/>
      <c r="BD374" s="429"/>
      <c r="BE374" s="429"/>
      <c r="BF374" s="429"/>
      <c r="BG374" s="429"/>
      <c r="BH374" s="429"/>
      <c r="BI374" s="429"/>
      <c r="BJ374" s="429"/>
      <c r="BK374" s="429"/>
      <c r="BL374" s="429"/>
      <c r="BM374" s="429"/>
      <c r="BN374" s="429"/>
      <c r="BO374" s="429"/>
      <c r="BP374" s="429"/>
      <c r="BQ374" s="429"/>
      <c r="BR374" s="429"/>
    </row>
    <row r="375" spans="2:70" ht="12.75" customHeight="1" x14ac:dyDescent="0.2">
      <c r="B375" s="429"/>
      <c r="C375" s="429"/>
      <c r="D375" s="429"/>
      <c r="E375" s="429"/>
      <c r="F375" s="429"/>
      <c r="G375" s="429"/>
      <c r="H375" s="429"/>
      <c r="I375" s="429"/>
      <c r="J375" s="429"/>
      <c r="K375" s="473"/>
      <c r="L375" s="429"/>
      <c r="M375" s="429"/>
      <c r="N375" s="429"/>
      <c r="O375" s="429"/>
      <c r="P375" s="429"/>
      <c r="Q375" s="429"/>
      <c r="R375" s="429"/>
      <c r="S375" s="429"/>
      <c r="T375" s="429"/>
      <c r="U375" s="429"/>
      <c r="V375" s="429"/>
      <c r="W375" s="429"/>
      <c r="X375" s="429"/>
      <c r="Y375" s="429"/>
      <c r="Z375" s="429"/>
      <c r="AA375" s="429"/>
      <c r="AB375" s="429"/>
      <c r="AC375" s="429"/>
      <c r="AD375" s="429"/>
      <c r="AE375" s="429"/>
      <c r="AF375" s="429"/>
      <c r="AG375" s="429"/>
      <c r="AH375" s="429"/>
      <c r="AI375" s="429"/>
      <c r="AJ375" s="429"/>
      <c r="AK375" s="429"/>
      <c r="AL375" s="429"/>
      <c r="AM375" s="429"/>
      <c r="AN375" s="429"/>
      <c r="AO375" s="429"/>
      <c r="AP375" s="429"/>
      <c r="AQ375" s="429"/>
      <c r="AR375" s="429"/>
      <c r="AS375" s="429"/>
      <c r="AT375" s="429"/>
      <c r="AU375" s="429"/>
      <c r="AV375" s="429"/>
      <c r="AW375" s="429"/>
      <c r="AX375" s="429"/>
      <c r="AY375" s="429"/>
      <c r="AZ375" s="429"/>
      <c r="BA375" s="429"/>
      <c r="BB375" s="429"/>
      <c r="BC375" s="429"/>
      <c r="BD375" s="429"/>
      <c r="BE375" s="429"/>
      <c r="BF375" s="429"/>
      <c r="BG375" s="429"/>
      <c r="BH375" s="429"/>
      <c r="BI375" s="429"/>
      <c r="BJ375" s="429"/>
      <c r="BK375" s="429"/>
      <c r="BL375" s="429"/>
      <c r="BM375" s="429"/>
      <c r="BN375" s="429"/>
      <c r="BO375" s="429"/>
      <c r="BP375" s="429"/>
      <c r="BQ375" s="429"/>
      <c r="BR375" s="429"/>
    </row>
    <row r="376" spans="2:70" ht="12.75" customHeight="1" x14ac:dyDescent="0.2">
      <c r="B376" s="429"/>
      <c r="C376" s="429"/>
      <c r="D376" s="429"/>
      <c r="E376" s="429"/>
      <c r="F376" s="429"/>
      <c r="G376" s="429"/>
      <c r="H376" s="429"/>
      <c r="I376" s="429"/>
      <c r="J376" s="429"/>
      <c r="K376" s="473"/>
      <c r="L376" s="429"/>
      <c r="M376" s="429"/>
      <c r="N376" s="429"/>
      <c r="O376" s="429"/>
      <c r="P376" s="429"/>
      <c r="Q376" s="429"/>
      <c r="R376" s="429"/>
      <c r="S376" s="429"/>
      <c r="T376" s="429"/>
      <c r="U376" s="429"/>
      <c r="V376" s="429"/>
      <c r="W376" s="429"/>
      <c r="X376" s="429"/>
      <c r="Y376" s="429"/>
      <c r="Z376" s="429"/>
      <c r="AA376" s="429"/>
      <c r="AB376" s="429"/>
      <c r="AC376" s="429"/>
      <c r="AD376" s="429"/>
      <c r="AE376" s="429"/>
      <c r="AF376" s="429"/>
      <c r="AG376" s="429"/>
      <c r="AH376" s="429"/>
      <c r="AI376" s="429"/>
      <c r="AJ376" s="429"/>
      <c r="AK376" s="429"/>
      <c r="AL376" s="429"/>
      <c r="AM376" s="429"/>
      <c r="AN376" s="429"/>
      <c r="AO376" s="429"/>
      <c r="AP376" s="429"/>
      <c r="AQ376" s="429"/>
      <c r="AR376" s="429"/>
      <c r="AS376" s="429"/>
      <c r="AT376" s="429"/>
      <c r="AU376" s="429"/>
      <c r="AV376" s="429"/>
      <c r="AW376" s="429"/>
      <c r="AX376" s="429"/>
      <c r="AY376" s="429"/>
      <c r="AZ376" s="429"/>
      <c r="BA376" s="429"/>
      <c r="BB376" s="429"/>
      <c r="BC376" s="429"/>
      <c r="BD376" s="429"/>
      <c r="BE376" s="429"/>
      <c r="BF376" s="429"/>
      <c r="BG376" s="429"/>
      <c r="BH376" s="429"/>
      <c r="BI376" s="429"/>
      <c r="BJ376" s="429"/>
      <c r="BK376" s="429"/>
      <c r="BL376" s="429"/>
      <c r="BM376" s="429"/>
      <c r="BN376" s="429"/>
      <c r="BO376" s="429"/>
      <c r="BP376" s="429"/>
      <c r="BQ376" s="429"/>
      <c r="BR376" s="429"/>
    </row>
    <row r="377" spans="2:70" ht="12.75" customHeight="1" x14ac:dyDescent="0.2">
      <c r="B377" s="429"/>
      <c r="C377" s="429"/>
      <c r="D377" s="429"/>
      <c r="E377" s="429"/>
      <c r="F377" s="429"/>
      <c r="G377" s="429"/>
      <c r="H377" s="429"/>
      <c r="I377" s="429"/>
      <c r="J377" s="429"/>
      <c r="K377" s="473"/>
      <c r="L377" s="429"/>
      <c r="M377" s="429"/>
      <c r="N377" s="429"/>
      <c r="O377" s="429"/>
      <c r="P377" s="429"/>
      <c r="Q377" s="429"/>
      <c r="R377" s="429"/>
      <c r="S377" s="429"/>
      <c r="T377" s="429"/>
      <c r="U377" s="429"/>
      <c r="V377" s="429"/>
      <c r="W377" s="429"/>
      <c r="X377" s="429"/>
      <c r="Y377" s="429"/>
      <c r="Z377" s="429"/>
      <c r="AA377" s="429"/>
      <c r="AB377" s="429"/>
      <c r="AC377" s="429"/>
      <c r="AD377" s="429"/>
      <c r="AE377" s="429"/>
      <c r="AF377" s="429"/>
      <c r="AG377" s="429"/>
      <c r="AH377" s="429"/>
      <c r="AI377" s="429"/>
      <c r="AJ377" s="429"/>
      <c r="AK377" s="429"/>
      <c r="AL377" s="429"/>
      <c r="AM377" s="429"/>
      <c r="AN377" s="429"/>
      <c r="AO377" s="429"/>
      <c r="AP377" s="429"/>
      <c r="AQ377" s="429"/>
      <c r="AR377" s="429"/>
      <c r="AS377" s="429"/>
      <c r="AT377" s="429"/>
      <c r="AU377" s="429"/>
      <c r="AV377" s="429"/>
      <c r="AW377" s="429"/>
      <c r="AX377" s="429"/>
      <c r="AY377" s="429"/>
      <c r="AZ377" s="429"/>
      <c r="BA377" s="429"/>
      <c r="BB377" s="429"/>
      <c r="BC377" s="429"/>
      <c r="BD377" s="429"/>
      <c r="BE377" s="429"/>
      <c r="BF377" s="429"/>
      <c r="BG377" s="429"/>
      <c r="BH377" s="429"/>
      <c r="BI377" s="429"/>
      <c r="BJ377" s="429"/>
      <c r="BK377" s="429"/>
      <c r="BL377" s="429"/>
      <c r="BM377" s="429"/>
      <c r="BN377" s="429"/>
      <c r="BO377" s="429"/>
      <c r="BP377" s="429"/>
      <c r="BQ377" s="429"/>
      <c r="BR377" s="429"/>
    </row>
    <row r="378" spans="2:70" ht="12.75" customHeight="1" x14ac:dyDescent="0.2">
      <c r="B378" s="429"/>
      <c r="C378" s="429"/>
      <c r="D378" s="429"/>
      <c r="E378" s="429"/>
      <c r="F378" s="429"/>
      <c r="G378" s="429"/>
      <c r="H378" s="429"/>
      <c r="I378" s="429"/>
      <c r="J378" s="429"/>
      <c r="K378" s="473"/>
      <c r="L378" s="429"/>
      <c r="M378" s="429"/>
      <c r="N378" s="429"/>
      <c r="O378" s="429"/>
      <c r="P378" s="429"/>
      <c r="Q378" s="429"/>
      <c r="R378" s="429"/>
      <c r="S378" s="429"/>
      <c r="T378" s="429"/>
      <c r="U378" s="429"/>
      <c r="V378" s="429"/>
      <c r="W378" s="429"/>
      <c r="X378" s="429"/>
      <c r="Y378" s="429"/>
      <c r="Z378" s="429"/>
      <c r="AA378" s="429"/>
      <c r="AB378" s="429"/>
      <c r="AC378" s="429"/>
      <c r="AD378" s="429"/>
      <c r="AE378" s="429"/>
      <c r="AF378" s="429"/>
      <c r="AG378" s="429"/>
      <c r="AH378" s="429"/>
      <c r="AI378" s="429"/>
      <c r="AJ378" s="429"/>
      <c r="AK378" s="429"/>
      <c r="AL378" s="429"/>
      <c r="AM378" s="429"/>
      <c r="AN378" s="429"/>
      <c r="AO378" s="429"/>
      <c r="AP378" s="429"/>
      <c r="AQ378" s="429"/>
      <c r="AR378" s="429"/>
      <c r="AS378" s="429"/>
      <c r="AT378" s="429"/>
      <c r="AU378" s="429"/>
      <c r="AV378" s="429"/>
      <c r="AW378" s="429"/>
      <c r="AX378" s="429"/>
      <c r="AY378" s="429"/>
      <c r="AZ378" s="429"/>
      <c r="BA378" s="429"/>
      <c r="BB378" s="429"/>
      <c r="BC378" s="429"/>
      <c r="BD378" s="429"/>
      <c r="BE378" s="429"/>
      <c r="BF378" s="429"/>
      <c r="BG378" s="429"/>
      <c r="BH378" s="429"/>
      <c r="BI378" s="429"/>
      <c r="BJ378" s="429"/>
      <c r="BK378" s="429"/>
      <c r="BL378" s="429"/>
      <c r="BM378" s="429"/>
      <c r="BN378" s="429"/>
      <c r="BO378" s="429"/>
      <c r="BP378" s="429"/>
      <c r="BQ378" s="429"/>
      <c r="BR378" s="429"/>
    </row>
    <row r="379" spans="2:70" ht="12.75" customHeight="1" x14ac:dyDescent="0.2">
      <c r="B379" s="429"/>
      <c r="C379" s="429"/>
      <c r="D379" s="429"/>
      <c r="E379" s="429"/>
      <c r="F379" s="429"/>
      <c r="G379" s="429"/>
      <c r="H379" s="429"/>
      <c r="I379" s="429"/>
      <c r="J379" s="429"/>
      <c r="K379" s="473"/>
      <c r="L379" s="429"/>
      <c r="M379" s="429"/>
      <c r="N379" s="429"/>
      <c r="O379" s="429"/>
      <c r="P379" s="429"/>
      <c r="Q379" s="429"/>
      <c r="R379" s="429"/>
      <c r="S379" s="429"/>
      <c r="T379" s="429"/>
      <c r="U379" s="429"/>
      <c r="V379" s="429"/>
      <c r="W379" s="429"/>
      <c r="X379" s="429"/>
      <c r="Y379" s="429"/>
      <c r="Z379" s="429"/>
      <c r="AA379" s="429"/>
      <c r="AB379" s="429"/>
      <c r="AC379" s="429"/>
      <c r="AD379" s="429"/>
      <c r="AE379" s="429"/>
      <c r="AF379" s="429"/>
      <c r="AG379" s="429"/>
      <c r="AH379" s="429"/>
      <c r="AI379" s="429"/>
      <c r="AJ379" s="429"/>
      <c r="AK379" s="429"/>
      <c r="AL379" s="429"/>
      <c r="AM379" s="429"/>
      <c r="AN379" s="429"/>
      <c r="AO379" s="429"/>
      <c r="AP379" s="429"/>
      <c r="AQ379" s="429"/>
      <c r="AR379" s="429"/>
      <c r="AS379" s="429"/>
      <c r="AT379" s="429"/>
      <c r="AU379" s="429"/>
      <c r="AV379" s="429"/>
      <c r="AW379" s="429"/>
      <c r="AX379" s="429"/>
      <c r="AY379" s="429"/>
      <c r="AZ379" s="429"/>
      <c r="BA379" s="429"/>
      <c r="BB379" s="429"/>
      <c r="BC379" s="429"/>
      <c r="BD379" s="429"/>
      <c r="BE379" s="429"/>
      <c r="BF379" s="429"/>
      <c r="BG379" s="429"/>
      <c r="BH379" s="429"/>
      <c r="BI379" s="429"/>
      <c r="BJ379" s="429"/>
      <c r="BK379" s="429"/>
      <c r="BL379" s="429"/>
      <c r="BM379" s="429"/>
      <c r="BN379" s="429"/>
      <c r="BO379" s="429"/>
      <c r="BP379" s="429"/>
      <c r="BQ379" s="429"/>
      <c r="BR379" s="429"/>
    </row>
    <row r="380" spans="2:70" ht="12.75" customHeight="1" x14ac:dyDescent="0.2">
      <c r="B380" s="429"/>
      <c r="C380" s="429"/>
      <c r="D380" s="429"/>
      <c r="E380" s="429"/>
      <c r="F380" s="429"/>
      <c r="G380" s="429"/>
      <c r="H380" s="429"/>
      <c r="I380" s="429"/>
      <c r="J380" s="429"/>
      <c r="K380" s="473"/>
      <c r="L380" s="429"/>
      <c r="M380" s="429"/>
      <c r="N380" s="429"/>
      <c r="O380" s="429"/>
      <c r="P380" s="429"/>
      <c r="Q380" s="429"/>
      <c r="R380" s="429"/>
      <c r="S380" s="429"/>
      <c r="T380" s="429"/>
      <c r="U380" s="429"/>
      <c r="V380" s="429"/>
      <c r="W380" s="429"/>
      <c r="X380" s="429"/>
      <c r="Y380" s="429"/>
      <c r="Z380" s="429"/>
      <c r="AA380" s="429"/>
      <c r="AB380" s="429"/>
      <c r="AC380" s="429"/>
      <c r="AD380" s="429"/>
      <c r="AE380" s="429"/>
      <c r="AF380" s="429"/>
      <c r="AG380" s="429"/>
      <c r="AH380" s="429"/>
      <c r="AI380" s="429"/>
      <c r="AJ380" s="429"/>
      <c r="AK380" s="429"/>
      <c r="AL380" s="429"/>
      <c r="AM380" s="429"/>
      <c r="AN380" s="429"/>
      <c r="AO380" s="429"/>
      <c r="AP380" s="429"/>
      <c r="AQ380" s="429"/>
      <c r="AR380" s="429"/>
      <c r="AS380" s="429"/>
      <c r="AT380" s="429"/>
      <c r="AU380" s="429"/>
      <c r="AV380" s="429"/>
      <c r="AW380" s="429"/>
      <c r="AX380" s="429"/>
      <c r="AY380" s="429"/>
      <c r="AZ380" s="429"/>
      <c r="BA380" s="429"/>
      <c r="BB380" s="429"/>
      <c r="BC380" s="429"/>
      <c r="BD380" s="429"/>
      <c r="BE380" s="429"/>
      <c r="BF380" s="429"/>
      <c r="BG380" s="429"/>
      <c r="BH380" s="429"/>
      <c r="BI380" s="429"/>
      <c r="BJ380" s="429"/>
      <c r="BK380" s="429"/>
      <c r="BL380" s="429"/>
      <c r="BM380" s="429"/>
      <c r="BN380" s="429"/>
      <c r="BO380" s="429"/>
      <c r="BP380" s="429"/>
      <c r="BQ380" s="429"/>
      <c r="BR380" s="429"/>
    </row>
    <row r="381" spans="2:70" ht="12.75" customHeight="1" x14ac:dyDescent="0.2">
      <c r="B381" s="429"/>
      <c r="C381" s="429"/>
      <c r="D381" s="429"/>
      <c r="E381" s="429"/>
      <c r="F381" s="429"/>
      <c r="G381" s="429"/>
      <c r="H381" s="429"/>
      <c r="I381" s="429"/>
      <c r="J381" s="429"/>
      <c r="K381" s="473"/>
      <c r="L381" s="429"/>
      <c r="M381" s="429"/>
      <c r="N381" s="429"/>
      <c r="O381" s="429"/>
      <c r="P381" s="429"/>
      <c r="Q381" s="429"/>
      <c r="R381" s="429"/>
      <c r="S381" s="429"/>
      <c r="T381" s="429"/>
      <c r="U381" s="429"/>
      <c r="V381" s="429"/>
      <c r="W381" s="429"/>
      <c r="X381" s="429"/>
      <c r="Y381" s="429"/>
      <c r="Z381" s="429"/>
      <c r="AA381" s="429"/>
      <c r="AB381" s="429"/>
      <c r="AC381" s="429"/>
      <c r="AD381" s="429"/>
      <c r="AE381" s="429"/>
      <c r="AF381" s="429"/>
      <c r="AG381" s="429"/>
      <c r="AH381" s="429"/>
      <c r="AI381" s="429"/>
      <c r="AJ381" s="429"/>
      <c r="AK381" s="429"/>
      <c r="AL381" s="429"/>
      <c r="AM381" s="429"/>
      <c r="AN381" s="429"/>
      <c r="AO381" s="429"/>
      <c r="AP381" s="429"/>
      <c r="AQ381" s="429"/>
      <c r="AR381" s="429"/>
      <c r="AS381" s="429"/>
      <c r="AT381" s="429"/>
      <c r="AU381" s="429"/>
      <c r="AV381" s="429"/>
      <c r="AW381" s="429"/>
      <c r="AX381" s="429"/>
      <c r="AY381" s="429"/>
      <c r="AZ381" s="429"/>
      <c r="BA381" s="429"/>
      <c r="BB381" s="429"/>
      <c r="BC381" s="429"/>
      <c r="BD381" s="429"/>
      <c r="BE381" s="429"/>
      <c r="BF381" s="429"/>
      <c r="BG381" s="429"/>
      <c r="BH381" s="429"/>
      <c r="BI381" s="429"/>
      <c r="BJ381" s="429"/>
      <c r="BK381" s="429"/>
      <c r="BL381" s="429"/>
      <c r="BM381" s="429"/>
      <c r="BN381" s="429"/>
      <c r="BO381" s="429"/>
      <c r="BP381" s="429"/>
      <c r="BQ381" s="429"/>
      <c r="BR381" s="429"/>
    </row>
    <row r="382" spans="2:70" ht="12.75" customHeight="1" x14ac:dyDescent="0.2">
      <c r="B382" s="429"/>
      <c r="C382" s="429"/>
      <c r="D382" s="429"/>
      <c r="E382" s="429"/>
      <c r="F382" s="429"/>
      <c r="G382" s="429"/>
      <c r="H382" s="429"/>
      <c r="I382" s="429"/>
      <c r="J382" s="429"/>
      <c r="K382" s="473"/>
      <c r="L382" s="429"/>
      <c r="M382" s="429"/>
      <c r="N382" s="429"/>
      <c r="O382" s="429"/>
      <c r="P382" s="429"/>
      <c r="Q382" s="429"/>
      <c r="R382" s="429"/>
      <c r="S382" s="429"/>
      <c r="T382" s="429"/>
      <c r="U382" s="429"/>
      <c r="V382" s="429"/>
      <c r="W382" s="429"/>
      <c r="X382" s="429"/>
      <c r="Y382" s="429"/>
      <c r="Z382" s="429"/>
      <c r="AA382" s="429"/>
      <c r="AB382" s="429"/>
      <c r="AC382" s="429"/>
      <c r="AD382" s="429"/>
      <c r="AE382" s="429"/>
      <c r="AF382" s="429"/>
      <c r="AG382" s="429"/>
      <c r="AH382" s="429"/>
      <c r="AI382" s="429"/>
      <c r="AJ382" s="429"/>
      <c r="AK382" s="429"/>
      <c r="AL382" s="429"/>
      <c r="AM382" s="429"/>
      <c r="AN382" s="429"/>
      <c r="AO382" s="429"/>
      <c r="AP382" s="429"/>
      <c r="AQ382" s="429"/>
      <c r="AR382" s="429"/>
      <c r="AS382" s="429"/>
      <c r="AT382" s="429"/>
      <c r="AU382" s="429"/>
      <c r="AV382" s="429"/>
      <c r="AW382" s="429"/>
      <c r="AX382" s="429"/>
      <c r="AY382" s="429"/>
      <c r="AZ382" s="429"/>
      <c r="BA382" s="429"/>
      <c r="BB382" s="429"/>
      <c r="BC382" s="429"/>
      <c r="BD382" s="429"/>
      <c r="BE382" s="429"/>
      <c r="BF382" s="429"/>
      <c r="BG382" s="429"/>
      <c r="BH382" s="429"/>
      <c r="BI382" s="429"/>
      <c r="BJ382" s="429"/>
      <c r="BK382" s="429"/>
      <c r="BL382" s="429"/>
      <c r="BM382" s="429"/>
      <c r="BN382" s="429"/>
      <c r="BO382" s="429"/>
      <c r="BP382" s="429"/>
      <c r="BQ382" s="429"/>
      <c r="BR382" s="429"/>
    </row>
    <row r="383" spans="2:70" ht="12.75" customHeight="1" x14ac:dyDescent="0.2">
      <c r="B383" s="429"/>
      <c r="C383" s="429"/>
      <c r="D383" s="429"/>
      <c r="E383" s="429"/>
      <c r="F383" s="429"/>
      <c r="G383" s="429"/>
      <c r="H383" s="429"/>
      <c r="I383" s="429"/>
      <c r="J383" s="429"/>
      <c r="K383" s="473"/>
      <c r="L383" s="429"/>
      <c r="M383" s="429"/>
      <c r="N383" s="429"/>
      <c r="O383" s="429"/>
      <c r="P383" s="429"/>
      <c r="Q383" s="429"/>
      <c r="R383" s="429"/>
      <c r="S383" s="429"/>
      <c r="T383" s="429"/>
      <c r="U383" s="429"/>
      <c r="V383" s="429"/>
      <c r="W383" s="429"/>
      <c r="X383" s="429"/>
      <c r="Y383" s="429"/>
      <c r="Z383" s="429"/>
      <c r="AA383" s="429"/>
      <c r="AB383" s="429"/>
      <c r="AC383" s="429"/>
      <c r="AD383" s="429"/>
      <c r="AE383" s="429"/>
      <c r="AF383" s="429"/>
      <c r="AG383" s="429"/>
      <c r="AH383" s="429"/>
      <c r="AI383" s="429"/>
      <c r="AJ383" s="429"/>
      <c r="AK383" s="429"/>
      <c r="AL383" s="429"/>
      <c r="AM383" s="429"/>
      <c r="AN383" s="429"/>
      <c r="AO383" s="429"/>
      <c r="AP383" s="429"/>
      <c r="AQ383" s="429"/>
      <c r="AR383" s="429"/>
      <c r="AS383" s="429"/>
      <c r="AT383" s="429"/>
      <c r="AU383" s="429"/>
      <c r="AV383" s="429"/>
      <c r="AW383" s="429"/>
      <c r="AX383" s="429"/>
      <c r="AY383" s="429"/>
      <c r="AZ383" s="429"/>
      <c r="BA383" s="429"/>
      <c r="BB383" s="429"/>
      <c r="BC383" s="429"/>
      <c r="BD383" s="429"/>
      <c r="BE383" s="429"/>
      <c r="BF383" s="429"/>
      <c r="BG383" s="429"/>
      <c r="BH383" s="429"/>
      <c r="BI383" s="429"/>
      <c r="BJ383" s="429"/>
      <c r="BK383" s="429"/>
      <c r="BL383" s="429"/>
      <c r="BM383" s="429"/>
      <c r="BN383" s="429"/>
      <c r="BO383" s="429"/>
      <c r="BP383" s="429"/>
      <c r="BQ383" s="429"/>
      <c r="BR383" s="429"/>
    </row>
    <row r="384" spans="2:70" ht="12.75" customHeight="1" x14ac:dyDescent="0.2">
      <c r="B384" s="429"/>
      <c r="C384" s="429"/>
      <c r="D384" s="429"/>
      <c r="E384" s="429"/>
      <c r="F384" s="429"/>
      <c r="G384" s="429"/>
      <c r="H384" s="429"/>
      <c r="I384" s="429"/>
      <c r="J384" s="429"/>
      <c r="K384" s="473"/>
      <c r="L384" s="429"/>
      <c r="M384" s="429"/>
      <c r="N384" s="429"/>
      <c r="O384" s="429"/>
      <c r="P384" s="429"/>
      <c r="Q384" s="429"/>
      <c r="R384" s="429"/>
      <c r="S384" s="429"/>
      <c r="T384" s="429"/>
      <c r="U384" s="429"/>
      <c r="V384" s="429"/>
      <c r="W384" s="429"/>
      <c r="X384" s="429"/>
      <c r="Y384" s="429"/>
      <c r="Z384" s="429"/>
      <c r="AA384" s="429"/>
      <c r="AB384" s="429"/>
      <c r="AC384" s="429"/>
      <c r="AD384" s="429"/>
      <c r="AE384" s="429"/>
      <c r="AF384" s="429"/>
      <c r="AG384" s="429"/>
      <c r="AH384" s="429"/>
      <c r="AI384" s="429"/>
      <c r="AJ384" s="429"/>
      <c r="AK384" s="429"/>
      <c r="AL384" s="429"/>
      <c r="AM384" s="429"/>
      <c r="AN384" s="429"/>
      <c r="AO384" s="429"/>
      <c r="AP384" s="429"/>
      <c r="AQ384" s="429"/>
      <c r="AR384" s="429"/>
      <c r="AS384" s="429"/>
      <c r="AT384" s="429"/>
      <c r="AU384" s="429"/>
      <c r="AV384" s="429"/>
      <c r="AW384" s="429"/>
      <c r="AX384" s="429"/>
      <c r="AY384" s="429"/>
      <c r="AZ384" s="429"/>
      <c r="BA384" s="429"/>
      <c r="BB384" s="429"/>
      <c r="BC384" s="429"/>
      <c r="BD384" s="429"/>
      <c r="BE384" s="429"/>
      <c r="BF384" s="429"/>
      <c r="BG384" s="429"/>
      <c r="BH384" s="429"/>
      <c r="BI384" s="429"/>
      <c r="BJ384" s="429"/>
      <c r="BK384" s="429"/>
      <c r="BL384" s="429"/>
      <c r="BM384" s="429"/>
      <c r="BN384" s="429"/>
      <c r="BO384" s="429"/>
      <c r="BP384" s="429"/>
      <c r="BQ384" s="429"/>
      <c r="BR384" s="429"/>
    </row>
    <row r="385" spans="2:70" ht="12.75" customHeight="1" x14ac:dyDescent="0.2">
      <c r="B385" s="429"/>
      <c r="C385" s="429"/>
      <c r="D385" s="429"/>
      <c r="E385" s="429"/>
      <c r="F385" s="429"/>
      <c r="G385" s="429"/>
      <c r="H385" s="429"/>
      <c r="I385" s="429"/>
      <c r="J385" s="429"/>
      <c r="K385" s="473"/>
      <c r="L385" s="429"/>
      <c r="M385" s="429"/>
      <c r="N385" s="429"/>
      <c r="O385" s="429"/>
      <c r="P385" s="429"/>
      <c r="Q385" s="429"/>
      <c r="R385" s="429"/>
      <c r="S385" s="429"/>
      <c r="T385" s="429"/>
      <c r="U385" s="429"/>
      <c r="V385" s="429"/>
      <c r="W385" s="429"/>
      <c r="X385" s="429"/>
      <c r="Y385" s="429"/>
      <c r="Z385" s="429"/>
      <c r="AA385" s="429"/>
      <c r="AB385" s="429"/>
      <c r="AC385" s="429"/>
      <c r="AD385" s="429"/>
      <c r="AE385" s="429"/>
      <c r="AF385" s="429"/>
      <c r="AG385" s="429"/>
      <c r="AH385" s="429"/>
      <c r="AI385" s="429"/>
      <c r="AJ385" s="429"/>
      <c r="AK385" s="429"/>
      <c r="AL385" s="429"/>
      <c r="AM385" s="429"/>
      <c r="AN385" s="429"/>
      <c r="AO385" s="429"/>
      <c r="AP385" s="429"/>
      <c r="AQ385" s="429"/>
      <c r="AR385" s="429"/>
      <c r="AS385" s="429"/>
      <c r="AT385" s="429"/>
      <c r="AU385" s="429"/>
      <c r="AV385" s="429"/>
      <c r="AW385" s="429"/>
      <c r="AX385" s="429"/>
      <c r="AY385" s="429"/>
      <c r="AZ385" s="429"/>
      <c r="BA385" s="429"/>
      <c r="BB385" s="429"/>
      <c r="BC385" s="429"/>
      <c r="BD385" s="429"/>
      <c r="BE385" s="429"/>
      <c r="BF385" s="429"/>
      <c r="BG385" s="429"/>
      <c r="BH385" s="429"/>
      <c r="BI385" s="429"/>
      <c r="BJ385" s="429"/>
      <c r="BK385" s="429"/>
      <c r="BL385" s="429"/>
      <c r="BM385" s="429"/>
      <c r="BN385" s="429"/>
      <c r="BO385" s="429"/>
      <c r="BP385" s="429"/>
      <c r="BQ385" s="429"/>
      <c r="BR385" s="429"/>
    </row>
    <row r="386" spans="2:70" ht="12.75" customHeight="1" x14ac:dyDescent="0.2">
      <c r="B386" s="429"/>
      <c r="C386" s="429"/>
      <c r="D386" s="429"/>
      <c r="E386" s="429"/>
      <c r="F386" s="429"/>
      <c r="G386" s="429"/>
      <c r="H386" s="429"/>
      <c r="I386" s="429"/>
      <c r="J386" s="429"/>
      <c r="K386" s="473"/>
      <c r="L386" s="429"/>
      <c r="M386" s="429"/>
      <c r="N386" s="429"/>
      <c r="O386" s="429"/>
      <c r="P386" s="429"/>
      <c r="Q386" s="429"/>
      <c r="R386" s="429"/>
      <c r="S386" s="429"/>
      <c r="T386" s="429"/>
      <c r="U386" s="429"/>
      <c r="V386" s="429"/>
      <c r="W386" s="429"/>
      <c r="X386" s="429"/>
      <c r="Y386" s="429"/>
      <c r="Z386" s="429"/>
      <c r="AA386" s="429"/>
      <c r="AB386" s="429"/>
      <c r="AC386" s="429"/>
      <c r="AD386" s="429"/>
      <c r="AE386" s="429"/>
      <c r="AF386" s="429"/>
      <c r="AG386" s="429"/>
      <c r="AH386" s="429"/>
      <c r="AI386" s="429"/>
      <c r="AJ386" s="429"/>
      <c r="AK386" s="429"/>
      <c r="AL386" s="429"/>
      <c r="AM386" s="429"/>
      <c r="AN386" s="429"/>
      <c r="AO386" s="429"/>
      <c r="AP386" s="429"/>
      <c r="AQ386" s="429"/>
      <c r="AR386" s="429"/>
      <c r="AS386" s="429"/>
      <c r="AT386" s="429"/>
      <c r="AU386" s="429"/>
      <c r="AV386" s="429"/>
      <c r="AW386" s="429"/>
      <c r="AX386" s="429"/>
      <c r="AY386" s="429"/>
      <c r="AZ386" s="429"/>
      <c r="BA386" s="429"/>
      <c r="BB386" s="429"/>
      <c r="BC386" s="429"/>
      <c r="BD386" s="429"/>
      <c r="BE386" s="429"/>
      <c r="BF386" s="429"/>
      <c r="BG386" s="429"/>
      <c r="BH386" s="429"/>
      <c r="BI386" s="429"/>
      <c r="BJ386" s="429"/>
      <c r="BK386" s="429"/>
      <c r="BL386" s="429"/>
      <c r="BM386" s="429"/>
      <c r="BN386" s="429"/>
      <c r="BO386" s="429"/>
      <c r="BP386" s="429"/>
      <c r="BQ386" s="429"/>
      <c r="BR386" s="429"/>
    </row>
    <row r="387" spans="2:70" ht="12.75" customHeight="1" x14ac:dyDescent="0.2">
      <c r="B387" s="429"/>
      <c r="C387" s="429"/>
      <c r="D387" s="429"/>
      <c r="E387" s="429"/>
      <c r="F387" s="429"/>
      <c r="G387" s="429"/>
      <c r="H387" s="429"/>
      <c r="I387" s="429"/>
      <c r="J387" s="429"/>
      <c r="K387" s="473"/>
      <c r="L387" s="429"/>
      <c r="M387" s="429"/>
      <c r="N387" s="429"/>
      <c r="O387" s="429"/>
      <c r="P387" s="429"/>
      <c r="Q387" s="429"/>
      <c r="R387" s="429"/>
      <c r="S387" s="429"/>
      <c r="T387" s="429"/>
      <c r="U387" s="429"/>
      <c r="V387" s="429"/>
      <c r="W387" s="429"/>
      <c r="X387" s="429"/>
      <c r="Y387" s="429"/>
      <c r="Z387" s="429"/>
      <c r="AA387" s="429"/>
      <c r="AB387" s="429"/>
      <c r="AC387" s="429"/>
      <c r="AD387" s="429"/>
      <c r="AE387" s="429"/>
      <c r="AF387" s="429"/>
      <c r="AG387" s="429"/>
      <c r="AH387" s="429"/>
      <c r="AI387" s="429"/>
      <c r="AJ387" s="429"/>
      <c r="AK387" s="429"/>
      <c r="AL387" s="429"/>
      <c r="AM387" s="429"/>
      <c r="AN387" s="429"/>
      <c r="AO387" s="429"/>
      <c r="AP387" s="429"/>
      <c r="AQ387" s="429"/>
      <c r="AR387" s="429"/>
      <c r="AS387" s="429"/>
      <c r="AT387" s="429"/>
      <c r="AU387" s="429"/>
      <c r="AV387" s="429"/>
      <c r="AW387" s="429"/>
      <c r="AX387" s="429"/>
      <c r="AY387" s="429"/>
      <c r="AZ387" s="429"/>
      <c r="BA387" s="429"/>
      <c r="BB387" s="429"/>
      <c r="BC387" s="429"/>
      <c r="BD387" s="429"/>
      <c r="BE387" s="429"/>
      <c r="BF387" s="429"/>
      <c r="BG387" s="429"/>
      <c r="BH387" s="429"/>
      <c r="BI387" s="429"/>
      <c r="BJ387" s="429"/>
      <c r="BK387" s="429"/>
      <c r="BL387" s="429"/>
      <c r="BM387" s="429"/>
      <c r="BN387" s="429"/>
      <c r="BO387" s="429"/>
      <c r="BP387" s="429"/>
      <c r="BQ387" s="429"/>
      <c r="BR387" s="429"/>
    </row>
    <row r="388" spans="2:70" ht="12.75" customHeight="1" x14ac:dyDescent="0.2">
      <c r="B388" s="429"/>
      <c r="C388" s="429"/>
      <c r="D388" s="429"/>
      <c r="E388" s="429"/>
      <c r="F388" s="429"/>
      <c r="G388" s="429"/>
      <c r="H388" s="429"/>
      <c r="I388" s="429"/>
      <c r="J388" s="429"/>
      <c r="K388" s="473"/>
      <c r="L388" s="429"/>
      <c r="M388" s="429"/>
      <c r="N388" s="429"/>
      <c r="O388" s="429"/>
      <c r="P388" s="429"/>
      <c r="Q388" s="429"/>
      <c r="R388" s="429"/>
      <c r="S388" s="429"/>
      <c r="T388" s="429"/>
      <c r="U388" s="429"/>
      <c r="V388" s="429"/>
      <c r="W388" s="429"/>
      <c r="X388" s="429"/>
      <c r="Y388" s="429"/>
      <c r="Z388" s="429"/>
      <c r="AA388" s="429"/>
      <c r="AB388" s="429"/>
      <c r="AC388" s="429"/>
      <c r="AD388" s="429"/>
      <c r="AE388" s="429"/>
      <c r="AF388" s="429"/>
      <c r="AG388" s="429"/>
      <c r="AH388" s="429"/>
      <c r="AI388" s="429"/>
      <c r="AJ388" s="429"/>
      <c r="AK388" s="429"/>
      <c r="AL388" s="429"/>
      <c r="AM388" s="429"/>
      <c r="AN388" s="429"/>
      <c r="AO388" s="429"/>
      <c r="AP388" s="429"/>
      <c r="AQ388" s="429"/>
      <c r="AR388" s="429"/>
      <c r="AS388" s="429"/>
      <c r="AT388" s="429"/>
      <c r="AU388" s="429"/>
      <c r="AV388" s="429"/>
      <c r="AW388" s="429"/>
      <c r="AX388" s="429"/>
      <c r="AY388" s="429"/>
      <c r="AZ388" s="429"/>
      <c r="BA388" s="429"/>
      <c r="BB388" s="429"/>
      <c r="BC388" s="429"/>
      <c r="BD388" s="429"/>
      <c r="BE388" s="429"/>
      <c r="BF388" s="429"/>
      <c r="BG388" s="429"/>
      <c r="BH388" s="429"/>
      <c r="BI388" s="429"/>
      <c r="BJ388" s="429"/>
      <c r="BK388" s="429"/>
      <c r="BL388" s="429"/>
      <c r="BM388" s="429"/>
      <c r="BN388" s="429"/>
      <c r="BO388" s="429"/>
      <c r="BP388" s="429"/>
      <c r="BQ388" s="429"/>
      <c r="BR388" s="429"/>
    </row>
    <row r="389" spans="2:70" ht="12.75" customHeight="1" x14ac:dyDescent="0.2">
      <c r="B389" s="429"/>
      <c r="C389" s="429"/>
      <c r="D389" s="429"/>
      <c r="E389" s="429"/>
      <c r="F389" s="429"/>
      <c r="G389" s="429"/>
      <c r="H389" s="429"/>
      <c r="I389" s="429"/>
      <c r="J389" s="429"/>
      <c r="K389" s="473"/>
      <c r="L389" s="429"/>
      <c r="M389" s="429"/>
      <c r="N389" s="429"/>
      <c r="O389" s="429"/>
      <c r="P389" s="429"/>
      <c r="Q389" s="429"/>
      <c r="R389" s="429"/>
      <c r="S389" s="429"/>
      <c r="T389" s="429"/>
      <c r="U389" s="429"/>
      <c r="V389" s="429"/>
      <c r="W389" s="429"/>
      <c r="X389" s="429"/>
      <c r="Y389" s="429"/>
      <c r="Z389" s="429"/>
      <c r="AA389" s="429"/>
      <c r="AB389" s="429"/>
      <c r="AC389" s="429"/>
      <c r="AD389" s="429"/>
      <c r="AE389" s="429"/>
      <c r="AF389" s="429"/>
      <c r="AG389" s="429"/>
      <c r="AH389" s="429"/>
      <c r="AI389" s="429"/>
      <c r="AJ389" s="429"/>
      <c r="AK389" s="429"/>
      <c r="AL389" s="429"/>
      <c r="AM389" s="429"/>
      <c r="AN389" s="429"/>
      <c r="AO389" s="429"/>
      <c r="AP389" s="429"/>
      <c r="AQ389" s="429"/>
      <c r="AR389" s="429"/>
      <c r="AS389" s="429"/>
      <c r="AT389" s="429"/>
      <c r="AU389" s="429"/>
      <c r="AV389" s="429"/>
      <c r="AW389" s="429"/>
      <c r="AX389" s="429"/>
      <c r="AY389" s="429"/>
      <c r="AZ389" s="429"/>
      <c r="BA389" s="429"/>
      <c r="BB389" s="429"/>
      <c r="BC389" s="429"/>
      <c r="BD389" s="429"/>
      <c r="BE389" s="429"/>
      <c r="BF389" s="429"/>
      <c r="BG389" s="429"/>
      <c r="BH389" s="429"/>
      <c r="BI389" s="429"/>
      <c r="BJ389" s="429"/>
      <c r="BK389" s="429"/>
      <c r="BL389" s="429"/>
      <c r="BM389" s="429"/>
      <c r="BN389" s="429"/>
      <c r="BO389" s="429"/>
      <c r="BP389" s="429"/>
      <c r="BQ389" s="429"/>
      <c r="BR389" s="429"/>
    </row>
    <row r="390" spans="2:70" ht="12.75" customHeight="1" x14ac:dyDescent="0.2">
      <c r="B390" s="429"/>
      <c r="C390" s="429"/>
      <c r="D390" s="429"/>
      <c r="E390" s="429"/>
      <c r="F390" s="429"/>
      <c r="G390" s="429"/>
      <c r="H390" s="429"/>
      <c r="I390" s="429"/>
      <c r="J390" s="429"/>
      <c r="K390" s="473"/>
      <c r="L390" s="429"/>
      <c r="M390" s="429"/>
      <c r="N390" s="429"/>
      <c r="O390" s="429"/>
      <c r="P390" s="429"/>
      <c r="Q390" s="429"/>
      <c r="R390" s="429"/>
      <c r="S390" s="429"/>
      <c r="T390" s="429"/>
      <c r="U390" s="429"/>
      <c r="V390" s="429"/>
      <c r="W390" s="429"/>
      <c r="X390" s="429"/>
      <c r="Y390" s="429"/>
      <c r="Z390" s="429"/>
      <c r="AA390" s="429"/>
      <c r="AB390" s="429"/>
      <c r="AC390" s="429"/>
      <c r="AD390" s="429"/>
      <c r="AE390" s="429"/>
      <c r="AF390" s="429"/>
      <c r="AG390" s="429"/>
      <c r="AH390" s="429"/>
      <c r="AI390" s="429"/>
      <c r="AJ390" s="429"/>
      <c r="AK390" s="429"/>
      <c r="AL390" s="429"/>
      <c r="AM390" s="429"/>
      <c r="AN390" s="429"/>
      <c r="AO390" s="429"/>
      <c r="AP390" s="429"/>
      <c r="AQ390" s="429"/>
      <c r="AR390" s="429"/>
      <c r="AS390" s="429"/>
      <c r="AT390" s="429"/>
      <c r="AU390" s="429"/>
      <c r="AV390" s="429"/>
      <c r="AW390" s="429"/>
      <c r="AX390" s="429"/>
      <c r="AY390" s="429"/>
      <c r="AZ390" s="429"/>
      <c r="BA390" s="429"/>
      <c r="BB390" s="429"/>
      <c r="BC390" s="429"/>
      <c r="BD390" s="429"/>
      <c r="BE390" s="429"/>
      <c r="BF390" s="429"/>
      <c r="BG390" s="429"/>
      <c r="BH390" s="429"/>
      <c r="BI390" s="429"/>
      <c r="BJ390" s="429"/>
      <c r="BK390" s="429"/>
      <c r="BL390" s="429"/>
      <c r="BM390" s="429"/>
      <c r="BN390" s="429"/>
      <c r="BO390" s="429"/>
      <c r="BP390" s="429"/>
      <c r="BQ390" s="429"/>
      <c r="BR390" s="429"/>
    </row>
    <row r="391" spans="2:70" ht="12.75" customHeight="1" x14ac:dyDescent="0.2">
      <c r="B391" s="429"/>
      <c r="C391" s="429"/>
      <c r="D391" s="429"/>
      <c r="E391" s="429"/>
      <c r="F391" s="429"/>
      <c r="G391" s="429"/>
      <c r="H391" s="429"/>
      <c r="I391" s="429"/>
      <c r="J391" s="429"/>
      <c r="K391" s="473"/>
      <c r="L391" s="429"/>
      <c r="M391" s="429"/>
      <c r="N391" s="429"/>
      <c r="O391" s="429"/>
      <c r="P391" s="429"/>
      <c r="Q391" s="429"/>
      <c r="R391" s="429"/>
      <c r="S391" s="429"/>
      <c r="T391" s="429"/>
      <c r="U391" s="429"/>
      <c r="V391" s="429"/>
      <c r="W391" s="429"/>
      <c r="X391" s="429"/>
      <c r="Y391" s="429"/>
      <c r="Z391" s="429"/>
      <c r="AA391" s="429"/>
      <c r="AB391" s="429"/>
      <c r="AC391" s="429"/>
      <c r="AD391" s="429"/>
      <c r="AE391" s="429"/>
      <c r="AF391" s="429"/>
      <c r="AG391" s="429"/>
      <c r="AH391" s="429"/>
      <c r="AI391" s="429"/>
      <c r="AJ391" s="429"/>
      <c r="AK391" s="429"/>
      <c r="AL391" s="429"/>
      <c r="AM391" s="429"/>
      <c r="AN391" s="429"/>
      <c r="AO391" s="429"/>
      <c r="AP391" s="429"/>
      <c r="AQ391" s="429"/>
      <c r="AR391" s="429"/>
      <c r="AS391" s="429"/>
      <c r="AT391" s="429"/>
      <c r="AU391" s="429"/>
      <c r="AV391" s="429"/>
      <c r="AW391" s="429"/>
      <c r="AX391" s="429"/>
      <c r="AY391" s="429"/>
      <c r="AZ391" s="429"/>
      <c r="BA391" s="429"/>
      <c r="BB391" s="429"/>
      <c r="BC391" s="429"/>
      <c r="BD391" s="429"/>
      <c r="BE391" s="429"/>
      <c r="BF391" s="429"/>
      <c r="BG391" s="429"/>
      <c r="BH391" s="429"/>
      <c r="BI391" s="429"/>
      <c r="BJ391" s="429"/>
      <c r="BK391" s="429"/>
      <c r="BL391" s="429"/>
      <c r="BM391" s="429"/>
      <c r="BN391" s="429"/>
      <c r="BO391" s="429"/>
      <c r="BP391" s="429"/>
      <c r="BQ391" s="429"/>
      <c r="BR391" s="429"/>
    </row>
    <row r="392" spans="2:70" ht="12.75" customHeight="1" x14ac:dyDescent="0.2">
      <c r="B392" s="429"/>
      <c r="C392" s="429"/>
      <c r="D392" s="429"/>
      <c r="E392" s="429"/>
      <c r="F392" s="429"/>
      <c r="G392" s="429"/>
      <c r="H392" s="429"/>
      <c r="I392" s="429"/>
      <c r="J392" s="429"/>
      <c r="K392" s="473"/>
      <c r="L392" s="429"/>
      <c r="M392" s="429"/>
      <c r="N392" s="429"/>
      <c r="O392" s="429"/>
      <c r="P392" s="429"/>
      <c r="Q392" s="429"/>
      <c r="R392" s="429"/>
      <c r="S392" s="429"/>
      <c r="T392" s="429"/>
      <c r="U392" s="429"/>
      <c r="V392" s="429"/>
      <c r="W392" s="429"/>
      <c r="X392" s="429"/>
      <c r="Y392" s="429"/>
      <c r="Z392" s="429"/>
      <c r="AA392" s="429"/>
      <c r="AB392" s="429"/>
      <c r="AC392" s="429"/>
      <c r="AD392" s="429"/>
      <c r="AE392" s="429"/>
      <c r="AF392" s="429"/>
      <c r="AG392" s="429"/>
      <c r="AH392" s="429"/>
      <c r="AI392" s="429"/>
      <c r="AJ392" s="429"/>
      <c r="AK392" s="429"/>
      <c r="AL392" s="429"/>
      <c r="AM392" s="429"/>
      <c r="AN392" s="429"/>
      <c r="AO392" s="429"/>
      <c r="AP392" s="429"/>
      <c r="AQ392" s="429"/>
      <c r="AR392" s="429"/>
      <c r="AS392" s="429"/>
      <c r="AT392" s="429"/>
      <c r="AU392" s="429"/>
      <c r="AV392" s="429"/>
      <c r="AW392" s="429"/>
      <c r="AX392" s="429"/>
      <c r="AY392" s="429"/>
      <c r="AZ392" s="429"/>
      <c r="BA392" s="429"/>
      <c r="BB392" s="429"/>
      <c r="BC392" s="429"/>
      <c r="BD392" s="429"/>
      <c r="BE392" s="429"/>
      <c r="BF392" s="429"/>
      <c r="BG392" s="429"/>
      <c r="BH392" s="429"/>
      <c r="BI392" s="429"/>
      <c r="BJ392" s="429"/>
      <c r="BK392" s="429"/>
      <c r="BL392" s="429"/>
      <c r="BM392" s="429"/>
      <c r="BN392" s="429"/>
      <c r="BO392" s="429"/>
      <c r="BP392" s="429"/>
      <c r="BQ392" s="429"/>
      <c r="BR392" s="429"/>
    </row>
    <row r="393" spans="2:70" ht="12.75" customHeight="1" x14ac:dyDescent="0.2">
      <c r="B393" s="429"/>
      <c r="C393" s="429"/>
      <c r="D393" s="429"/>
      <c r="E393" s="429"/>
      <c r="F393" s="429"/>
      <c r="G393" s="429"/>
      <c r="H393" s="429"/>
      <c r="I393" s="429"/>
      <c r="J393" s="429"/>
      <c r="K393" s="473"/>
      <c r="L393" s="429"/>
      <c r="M393" s="429"/>
      <c r="N393" s="429"/>
      <c r="O393" s="429"/>
      <c r="P393" s="429"/>
      <c r="Q393" s="429"/>
      <c r="R393" s="429"/>
      <c r="S393" s="429"/>
      <c r="T393" s="429"/>
      <c r="U393" s="429"/>
      <c r="V393" s="429"/>
      <c r="W393" s="429"/>
      <c r="X393" s="429"/>
      <c r="Y393" s="429"/>
      <c r="Z393" s="429"/>
      <c r="AA393" s="429"/>
      <c r="AB393" s="429"/>
      <c r="AC393" s="429"/>
      <c r="AD393" s="429"/>
      <c r="AE393" s="429"/>
      <c r="AF393" s="429"/>
      <c r="AG393" s="429"/>
      <c r="AH393" s="429"/>
      <c r="AI393" s="429"/>
      <c r="AJ393" s="429"/>
      <c r="AK393" s="429"/>
      <c r="AL393" s="429"/>
      <c r="AM393" s="429"/>
      <c r="AN393" s="429"/>
      <c r="AO393" s="429"/>
      <c r="AP393" s="429"/>
      <c r="AQ393" s="429"/>
      <c r="AR393" s="429"/>
      <c r="AS393" s="429"/>
      <c r="AT393" s="429"/>
      <c r="AU393" s="429"/>
      <c r="AV393" s="429"/>
      <c r="AW393" s="429"/>
      <c r="AX393" s="429"/>
      <c r="AY393" s="429"/>
      <c r="AZ393" s="429"/>
      <c r="BA393" s="429"/>
      <c r="BB393" s="429"/>
      <c r="BC393" s="429"/>
      <c r="BD393" s="429"/>
      <c r="BE393" s="429"/>
      <c r="BF393" s="429"/>
      <c r="BG393" s="429"/>
      <c r="BH393" s="429"/>
      <c r="BI393" s="429"/>
      <c r="BJ393" s="429"/>
      <c r="BK393" s="429"/>
      <c r="BL393" s="429"/>
      <c r="BM393" s="429"/>
      <c r="BN393" s="429"/>
      <c r="BO393" s="429"/>
      <c r="BP393" s="429"/>
      <c r="BQ393" s="429"/>
      <c r="BR393" s="429"/>
    </row>
    <row r="394" spans="2:70" ht="12.75" customHeight="1" x14ac:dyDescent="0.2">
      <c r="B394" s="429"/>
      <c r="C394" s="429"/>
      <c r="D394" s="429"/>
      <c r="E394" s="429"/>
      <c r="F394" s="429"/>
      <c r="G394" s="429"/>
      <c r="H394" s="429"/>
      <c r="I394" s="429"/>
      <c r="J394" s="429"/>
      <c r="K394" s="473"/>
      <c r="L394" s="429"/>
      <c r="M394" s="429"/>
      <c r="N394" s="429"/>
      <c r="O394" s="429"/>
      <c r="P394" s="429"/>
      <c r="Q394" s="429"/>
      <c r="R394" s="429"/>
      <c r="S394" s="429"/>
      <c r="T394" s="429"/>
      <c r="U394" s="429"/>
      <c r="V394" s="429"/>
      <c r="W394" s="429"/>
      <c r="X394" s="429"/>
      <c r="Y394" s="429"/>
      <c r="Z394" s="429"/>
      <c r="AA394" s="429"/>
      <c r="AB394" s="429"/>
      <c r="AC394" s="429"/>
      <c r="AD394" s="429"/>
      <c r="AE394" s="429"/>
      <c r="AF394" s="429"/>
      <c r="AG394" s="429"/>
      <c r="AH394" s="429"/>
      <c r="AI394" s="429"/>
      <c r="AJ394" s="429"/>
      <c r="AK394" s="429"/>
      <c r="AL394" s="429"/>
      <c r="AM394" s="429"/>
      <c r="AN394" s="429"/>
      <c r="AO394" s="429"/>
      <c r="AP394" s="429"/>
      <c r="AQ394" s="429"/>
      <c r="AR394" s="429"/>
      <c r="AS394" s="429"/>
      <c r="AT394" s="429"/>
      <c r="AU394" s="429"/>
      <c r="AV394" s="429"/>
      <c r="AW394" s="429"/>
      <c r="AX394" s="429"/>
      <c r="AY394" s="429"/>
      <c r="AZ394" s="429"/>
      <c r="BA394" s="429"/>
      <c r="BB394" s="429"/>
      <c r="BC394" s="429"/>
      <c r="BD394" s="429"/>
      <c r="BE394" s="429"/>
      <c r="BF394" s="429"/>
      <c r="BG394" s="429"/>
      <c r="BH394" s="429"/>
      <c r="BI394" s="429"/>
      <c r="BJ394" s="429"/>
      <c r="BK394" s="429"/>
      <c r="BL394" s="429"/>
      <c r="BM394" s="429"/>
      <c r="BN394" s="429"/>
      <c r="BO394" s="429"/>
      <c r="BP394" s="429"/>
      <c r="BQ394" s="429"/>
      <c r="BR394" s="429"/>
    </row>
    <row r="395" spans="2:70" ht="12.75" customHeight="1" x14ac:dyDescent="0.2">
      <c r="B395" s="429"/>
      <c r="C395" s="429"/>
      <c r="D395" s="429"/>
      <c r="E395" s="429"/>
      <c r="F395" s="429"/>
      <c r="G395" s="429"/>
      <c r="H395" s="429"/>
      <c r="I395" s="429"/>
      <c r="J395" s="429"/>
      <c r="K395" s="473"/>
      <c r="L395" s="429"/>
      <c r="M395" s="429"/>
      <c r="N395" s="429"/>
      <c r="O395" s="429"/>
      <c r="P395" s="429"/>
      <c r="Q395" s="429"/>
      <c r="R395" s="429"/>
      <c r="S395" s="429"/>
      <c r="T395" s="429"/>
      <c r="U395" s="429"/>
      <c r="V395" s="429"/>
      <c r="W395" s="429"/>
      <c r="X395" s="429"/>
      <c r="Y395" s="429"/>
      <c r="Z395" s="429"/>
      <c r="AA395" s="429"/>
      <c r="AB395" s="429"/>
      <c r="AC395" s="429"/>
      <c r="AD395" s="429"/>
      <c r="AE395" s="429"/>
      <c r="AF395" s="429"/>
      <c r="AG395" s="429"/>
      <c r="AH395" s="429"/>
      <c r="AI395" s="429"/>
      <c r="AJ395" s="429"/>
      <c r="AK395" s="429"/>
      <c r="AL395" s="429"/>
      <c r="AM395" s="429"/>
      <c r="AN395" s="429"/>
      <c r="AO395" s="429"/>
      <c r="AP395" s="429"/>
      <c r="AQ395" s="429"/>
      <c r="AR395" s="429"/>
      <c r="AS395" s="429"/>
      <c r="AT395" s="429"/>
      <c r="AU395" s="429"/>
      <c r="AV395" s="429"/>
      <c r="AW395" s="429"/>
      <c r="AX395" s="429"/>
      <c r="AY395" s="429"/>
      <c r="AZ395" s="429"/>
      <c r="BA395" s="429"/>
      <c r="BB395" s="429"/>
      <c r="BC395" s="429"/>
      <c r="BD395" s="429"/>
      <c r="BE395" s="429"/>
      <c r="BF395" s="429"/>
      <c r="BG395" s="429"/>
      <c r="BH395" s="429"/>
      <c r="BI395" s="429"/>
      <c r="BJ395" s="429"/>
      <c r="BK395" s="429"/>
      <c r="BL395" s="429"/>
      <c r="BM395" s="429"/>
      <c r="BN395" s="429"/>
      <c r="BO395" s="429"/>
      <c r="BP395" s="429"/>
      <c r="BQ395" s="429"/>
      <c r="BR395" s="429"/>
    </row>
    <row r="396" spans="2:70" ht="12.75" customHeight="1" x14ac:dyDescent="0.2">
      <c r="B396" s="429"/>
      <c r="C396" s="429"/>
      <c r="D396" s="429"/>
      <c r="E396" s="429"/>
      <c r="F396" s="429"/>
      <c r="G396" s="429"/>
      <c r="H396" s="429"/>
      <c r="I396" s="429"/>
      <c r="J396" s="429"/>
      <c r="K396" s="473"/>
      <c r="L396" s="429"/>
      <c r="M396" s="429"/>
      <c r="N396" s="429"/>
      <c r="O396" s="429"/>
      <c r="P396" s="429"/>
      <c r="Q396" s="429"/>
      <c r="R396" s="429"/>
      <c r="S396" s="429"/>
      <c r="T396" s="429"/>
      <c r="U396" s="429"/>
      <c r="V396" s="429"/>
      <c r="W396" s="429"/>
      <c r="X396" s="429"/>
      <c r="Y396" s="429"/>
      <c r="Z396" s="429"/>
      <c r="AA396" s="429"/>
      <c r="AB396" s="429"/>
      <c r="AC396" s="429"/>
      <c r="AD396" s="429"/>
      <c r="AE396" s="429"/>
      <c r="AF396" s="429"/>
      <c r="AG396" s="429"/>
      <c r="AH396" s="429"/>
      <c r="AI396" s="429"/>
      <c r="AJ396" s="429"/>
      <c r="AK396" s="429"/>
      <c r="AL396" s="429"/>
      <c r="AM396" s="429"/>
      <c r="AN396" s="429"/>
      <c r="AO396" s="429"/>
      <c r="AP396" s="429"/>
      <c r="AQ396" s="429"/>
      <c r="AR396" s="429"/>
      <c r="AS396" s="429"/>
      <c r="AT396" s="429"/>
      <c r="AU396" s="429"/>
      <c r="AV396" s="429"/>
      <c r="AW396" s="429"/>
      <c r="AX396" s="429"/>
      <c r="AY396" s="429"/>
      <c r="AZ396" s="429"/>
      <c r="BA396" s="429"/>
      <c r="BB396" s="429"/>
      <c r="BC396" s="429"/>
      <c r="BD396" s="429"/>
      <c r="BE396" s="429"/>
      <c r="BF396" s="429"/>
      <c r="BG396" s="429"/>
      <c r="BH396" s="429"/>
      <c r="BI396" s="429"/>
      <c r="BJ396" s="429"/>
      <c r="BK396" s="429"/>
      <c r="BL396" s="429"/>
      <c r="BM396" s="429"/>
      <c r="BN396" s="429"/>
      <c r="BO396" s="429"/>
      <c r="BP396" s="429"/>
      <c r="BQ396" s="429"/>
      <c r="BR396" s="429"/>
    </row>
    <row r="397" spans="2:70" ht="12.75" customHeight="1" x14ac:dyDescent="0.2">
      <c r="B397" s="429"/>
      <c r="C397" s="429"/>
      <c r="D397" s="429"/>
      <c r="E397" s="429"/>
      <c r="F397" s="429"/>
      <c r="G397" s="429"/>
      <c r="H397" s="429"/>
      <c r="I397" s="429"/>
      <c r="J397" s="429"/>
      <c r="K397" s="473"/>
      <c r="L397" s="429"/>
      <c r="M397" s="429"/>
      <c r="N397" s="429"/>
      <c r="O397" s="429"/>
      <c r="P397" s="429"/>
      <c r="Q397" s="429"/>
      <c r="R397" s="429"/>
      <c r="S397" s="429"/>
      <c r="T397" s="429"/>
      <c r="U397" s="429"/>
      <c r="V397" s="429"/>
      <c r="W397" s="429"/>
      <c r="X397" s="429"/>
      <c r="Y397" s="429"/>
      <c r="Z397" s="429"/>
      <c r="AA397" s="429"/>
      <c r="AB397" s="429"/>
      <c r="AC397" s="429"/>
      <c r="AD397" s="429"/>
      <c r="AE397" s="429"/>
      <c r="AF397" s="429"/>
      <c r="AG397" s="429"/>
      <c r="AH397" s="429"/>
      <c r="AI397" s="429"/>
      <c r="AJ397" s="429"/>
      <c r="AK397" s="429"/>
      <c r="AL397" s="429"/>
      <c r="AM397" s="429"/>
      <c r="AN397" s="429"/>
      <c r="AO397" s="429"/>
      <c r="AP397" s="429"/>
      <c r="AQ397" s="429"/>
      <c r="AR397" s="429"/>
      <c r="AS397" s="429"/>
      <c r="AT397" s="429"/>
      <c r="AU397" s="429"/>
      <c r="AV397" s="429"/>
      <c r="AW397" s="429"/>
      <c r="AX397" s="429"/>
      <c r="AY397" s="429"/>
      <c r="AZ397" s="429"/>
      <c r="BA397" s="429"/>
      <c r="BB397" s="429"/>
      <c r="BC397" s="429"/>
      <c r="BD397" s="429"/>
      <c r="BE397" s="429"/>
      <c r="BF397" s="429"/>
      <c r="BG397" s="429"/>
      <c r="BH397" s="429"/>
      <c r="BI397" s="429"/>
      <c r="BJ397" s="429"/>
      <c r="BK397" s="429"/>
      <c r="BL397" s="429"/>
      <c r="BM397" s="429"/>
      <c r="BN397" s="429"/>
      <c r="BO397" s="429"/>
      <c r="BP397" s="429"/>
      <c r="BQ397" s="429"/>
      <c r="BR397" s="429"/>
    </row>
    <row r="398" spans="2:70" ht="12.75" customHeight="1" x14ac:dyDescent="0.2">
      <c r="B398" s="429"/>
      <c r="C398" s="429"/>
      <c r="D398" s="429"/>
      <c r="E398" s="429"/>
      <c r="F398" s="429"/>
      <c r="G398" s="429"/>
      <c r="H398" s="429"/>
      <c r="I398" s="429"/>
      <c r="J398" s="429"/>
      <c r="K398" s="473"/>
      <c r="L398" s="429"/>
      <c r="M398" s="429"/>
      <c r="N398" s="429"/>
      <c r="O398" s="429"/>
      <c r="P398" s="429"/>
      <c r="Q398" s="429"/>
      <c r="R398" s="429"/>
      <c r="S398" s="429"/>
      <c r="T398" s="429"/>
      <c r="U398" s="429"/>
      <c r="V398" s="429"/>
      <c r="W398" s="429"/>
      <c r="X398" s="429"/>
      <c r="Y398" s="429"/>
      <c r="Z398" s="429"/>
      <c r="AA398" s="429"/>
      <c r="AB398" s="429"/>
      <c r="AC398" s="429"/>
      <c r="AD398" s="429"/>
      <c r="AE398" s="429"/>
      <c r="AF398" s="429"/>
      <c r="AG398" s="429"/>
      <c r="AH398" s="429"/>
      <c r="AI398" s="429"/>
      <c r="AJ398" s="429"/>
      <c r="AK398" s="429"/>
      <c r="AL398" s="429"/>
      <c r="AM398" s="429"/>
      <c r="AN398" s="429"/>
      <c r="AO398" s="429"/>
      <c r="AP398" s="429"/>
      <c r="AQ398" s="429"/>
      <c r="AR398" s="429"/>
      <c r="AS398" s="429"/>
      <c r="AT398" s="429"/>
      <c r="AU398" s="429"/>
      <c r="AV398" s="429"/>
      <c r="AW398" s="429"/>
      <c r="AX398" s="429"/>
      <c r="AY398" s="429"/>
      <c r="AZ398" s="429"/>
      <c r="BA398" s="429"/>
      <c r="BB398" s="429"/>
      <c r="BC398" s="429"/>
      <c r="BD398" s="429"/>
      <c r="BE398" s="429"/>
      <c r="BF398" s="429"/>
      <c r="BG398" s="429"/>
      <c r="BH398" s="429"/>
      <c r="BI398" s="429"/>
      <c r="BJ398" s="429"/>
      <c r="BK398" s="429"/>
      <c r="BL398" s="429"/>
      <c r="BM398" s="429"/>
      <c r="BN398" s="429"/>
      <c r="BO398" s="429"/>
      <c r="BP398" s="429"/>
      <c r="BQ398" s="429"/>
      <c r="BR398" s="429"/>
    </row>
    <row r="399" spans="2:70" ht="12.75" customHeight="1" x14ac:dyDescent="0.2">
      <c r="B399" s="429"/>
      <c r="C399" s="429"/>
      <c r="D399" s="429"/>
      <c r="E399" s="429"/>
      <c r="F399" s="429"/>
      <c r="G399" s="429"/>
      <c r="H399" s="429"/>
      <c r="I399" s="429"/>
      <c r="J399" s="429"/>
      <c r="K399" s="473"/>
      <c r="L399" s="429"/>
      <c r="M399" s="429"/>
      <c r="N399" s="429"/>
      <c r="O399" s="429"/>
      <c r="P399" s="429"/>
      <c r="Q399" s="429"/>
      <c r="R399" s="429"/>
      <c r="S399" s="429"/>
      <c r="T399" s="429"/>
      <c r="U399" s="429"/>
      <c r="V399" s="429"/>
      <c r="W399" s="429"/>
      <c r="X399" s="429"/>
      <c r="Y399" s="429"/>
      <c r="Z399" s="429"/>
      <c r="AA399" s="429"/>
      <c r="AB399" s="429"/>
      <c r="AC399" s="429"/>
      <c r="AD399" s="429"/>
      <c r="AE399" s="429"/>
      <c r="AF399" s="429"/>
      <c r="AG399" s="429"/>
      <c r="AH399" s="429"/>
      <c r="AI399" s="429"/>
      <c r="AJ399" s="429"/>
      <c r="AK399" s="429"/>
      <c r="AL399" s="429"/>
      <c r="AM399" s="429"/>
      <c r="AN399" s="429"/>
      <c r="AO399" s="429"/>
      <c r="AP399" s="429"/>
      <c r="AQ399" s="429"/>
      <c r="AR399" s="429"/>
      <c r="AS399" s="429"/>
      <c r="AT399" s="429"/>
      <c r="AU399" s="429"/>
      <c r="AV399" s="429"/>
      <c r="AW399" s="429"/>
      <c r="AX399" s="429"/>
      <c r="AY399" s="429"/>
      <c r="AZ399" s="429"/>
      <c r="BA399" s="429"/>
      <c r="BB399" s="429"/>
      <c r="BC399" s="429"/>
      <c r="BD399" s="429"/>
      <c r="BE399" s="429"/>
      <c r="BF399" s="429"/>
      <c r="BG399" s="429"/>
      <c r="BH399" s="429"/>
      <c r="BI399" s="429"/>
      <c r="BJ399" s="429"/>
      <c r="BK399" s="429"/>
      <c r="BL399" s="429"/>
      <c r="BM399" s="429"/>
      <c r="BN399" s="429"/>
      <c r="BO399" s="429"/>
      <c r="BP399" s="429"/>
      <c r="BQ399" s="429"/>
      <c r="BR399" s="429"/>
    </row>
    <row r="400" spans="2:70" ht="12.75" customHeight="1" x14ac:dyDescent="0.2">
      <c r="B400" s="429"/>
      <c r="C400" s="429"/>
      <c r="D400" s="429"/>
      <c r="E400" s="429"/>
      <c r="F400" s="429"/>
      <c r="G400" s="429"/>
      <c r="H400" s="429"/>
      <c r="I400" s="429"/>
      <c r="J400" s="429"/>
      <c r="K400" s="473"/>
      <c r="L400" s="429"/>
      <c r="M400" s="429"/>
      <c r="N400" s="429"/>
      <c r="O400" s="429"/>
      <c r="P400" s="429"/>
      <c r="Q400" s="429"/>
      <c r="R400" s="429"/>
      <c r="S400" s="429"/>
      <c r="T400" s="429"/>
      <c r="U400" s="429"/>
      <c r="V400" s="429"/>
      <c r="W400" s="429"/>
      <c r="X400" s="429"/>
      <c r="Y400" s="429"/>
      <c r="Z400" s="429"/>
      <c r="AA400" s="429"/>
      <c r="AB400" s="429"/>
      <c r="AC400" s="429"/>
      <c r="AD400" s="429"/>
      <c r="AE400" s="429"/>
      <c r="AF400" s="429"/>
      <c r="AG400" s="429"/>
      <c r="AH400" s="429"/>
      <c r="AI400" s="429"/>
      <c r="AJ400" s="429"/>
      <c r="AK400" s="429"/>
      <c r="AL400" s="429"/>
      <c r="AM400" s="429"/>
      <c r="AN400" s="429"/>
      <c r="AO400" s="429"/>
      <c r="AP400" s="429"/>
      <c r="AQ400" s="429"/>
      <c r="AR400" s="429"/>
      <c r="AS400" s="429"/>
      <c r="AT400" s="429"/>
      <c r="AU400" s="429"/>
      <c r="AV400" s="429"/>
      <c r="AW400" s="429"/>
      <c r="AX400" s="429"/>
      <c r="AY400" s="429"/>
      <c r="AZ400" s="429"/>
      <c r="BA400" s="429"/>
      <c r="BB400" s="429"/>
      <c r="BC400" s="429"/>
      <c r="BD400" s="429"/>
      <c r="BE400" s="429"/>
      <c r="BF400" s="429"/>
      <c r="BG400" s="429"/>
      <c r="BH400" s="429"/>
      <c r="BI400" s="429"/>
      <c r="BJ400" s="429"/>
      <c r="BK400" s="429"/>
      <c r="BL400" s="429"/>
      <c r="BM400" s="429"/>
      <c r="BN400" s="429"/>
      <c r="BO400" s="429"/>
      <c r="BP400" s="429"/>
      <c r="BQ400" s="429"/>
      <c r="BR400" s="429"/>
    </row>
    <row r="401" spans="2:70" ht="12.75" customHeight="1" x14ac:dyDescent="0.2">
      <c r="B401" s="429"/>
      <c r="C401" s="429"/>
      <c r="D401" s="429"/>
      <c r="E401" s="429"/>
      <c r="F401" s="429"/>
      <c r="G401" s="429"/>
      <c r="H401" s="429"/>
      <c r="I401" s="429"/>
      <c r="J401" s="429"/>
      <c r="K401" s="473"/>
      <c r="L401" s="429"/>
      <c r="M401" s="429"/>
      <c r="N401" s="429"/>
      <c r="O401" s="429"/>
      <c r="P401" s="429"/>
      <c r="Q401" s="429"/>
      <c r="R401" s="429"/>
      <c r="S401" s="429"/>
      <c r="T401" s="429"/>
      <c r="U401" s="429"/>
      <c r="V401" s="429"/>
      <c r="W401" s="429"/>
      <c r="X401" s="429"/>
      <c r="Y401" s="429"/>
      <c r="Z401" s="429"/>
      <c r="AA401" s="429"/>
      <c r="AB401" s="429"/>
      <c r="AC401" s="429"/>
      <c r="AD401" s="429"/>
      <c r="AE401" s="429"/>
      <c r="AF401" s="429"/>
      <c r="AG401" s="429"/>
      <c r="AH401" s="429"/>
      <c r="AI401" s="429"/>
      <c r="AJ401" s="429"/>
      <c r="AK401" s="429"/>
      <c r="AL401" s="429"/>
      <c r="AM401" s="429"/>
      <c r="AN401" s="429"/>
      <c r="AO401" s="429"/>
      <c r="AP401" s="429"/>
      <c r="AQ401" s="429"/>
      <c r="AR401" s="429"/>
      <c r="AS401" s="429"/>
      <c r="AT401" s="429"/>
      <c r="AU401" s="429"/>
      <c r="AV401" s="429"/>
      <c r="AW401" s="429"/>
      <c r="AX401" s="429"/>
      <c r="AY401" s="429"/>
      <c r="AZ401" s="429"/>
      <c r="BA401" s="429"/>
      <c r="BB401" s="429"/>
      <c r="BC401" s="429"/>
      <c r="BD401" s="429"/>
      <c r="BE401" s="429"/>
      <c r="BF401" s="429"/>
      <c r="BG401" s="429"/>
      <c r="BH401" s="429"/>
      <c r="BI401" s="429"/>
      <c r="BJ401" s="429"/>
      <c r="BK401" s="429"/>
      <c r="BL401" s="429"/>
      <c r="BM401" s="429"/>
      <c r="BN401" s="429"/>
      <c r="BO401" s="429"/>
      <c r="BP401" s="429"/>
      <c r="BQ401" s="429"/>
      <c r="BR401" s="429"/>
    </row>
    <row r="402" spans="2:70" ht="12.75" customHeight="1" x14ac:dyDescent="0.2">
      <c r="B402" s="429"/>
      <c r="C402" s="429"/>
      <c r="D402" s="429"/>
      <c r="E402" s="429"/>
      <c r="F402" s="429"/>
      <c r="G402" s="429"/>
      <c r="H402" s="429"/>
      <c r="I402" s="429"/>
      <c r="J402" s="429"/>
      <c r="K402" s="473"/>
      <c r="L402" s="429"/>
      <c r="M402" s="429"/>
      <c r="N402" s="429"/>
      <c r="O402" s="429"/>
      <c r="P402" s="429"/>
      <c r="Q402" s="429"/>
      <c r="R402" s="429"/>
      <c r="S402" s="429"/>
      <c r="T402" s="429"/>
      <c r="U402" s="429"/>
      <c r="V402" s="429"/>
      <c r="W402" s="429"/>
      <c r="X402" s="429"/>
      <c r="Y402" s="429"/>
      <c r="Z402" s="429"/>
      <c r="AA402" s="429"/>
      <c r="AB402" s="429"/>
      <c r="AC402" s="429"/>
      <c r="AD402" s="429"/>
      <c r="AE402" s="429"/>
      <c r="AF402" s="429"/>
      <c r="AG402" s="429"/>
      <c r="AH402" s="429"/>
      <c r="AI402" s="429"/>
      <c r="AJ402" s="429"/>
      <c r="AK402" s="429"/>
      <c r="AL402" s="429"/>
      <c r="AM402" s="429"/>
      <c r="AN402" s="429"/>
      <c r="AO402" s="429"/>
      <c r="AP402" s="429"/>
      <c r="AQ402" s="429"/>
      <c r="AR402" s="429"/>
      <c r="AS402" s="429"/>
      <c r="AT402" s="429"/>
      <c r="AU402" s="429"/>
      <c r="AV402" s="429"/>
      <c r="AW402" s="429"/>
      <c r="AX402" s="429"/>
      <c r="AY402" s="429"/>
      <c r="AZ402" s="429"/>
      <c r="BA402" s="429"/>
      <c r="BB402" s="429"/>
      <c r="BC402" s="429"/>
      <c r="BD402" s="429"/>
      <c r="BE402" s="429"/>
      <c r="BF402" s="429"/>
      <c r="BG402" s="429"/>
      <c r="BH402" s="429"/>
      <c r="BI402" s="429"/>
      <c r="BJ402" s="429"/>
      <c r="BK402" s="429"/>
      <c r="BL402" s="429"/>
      <c r="BM402" s="429"/>
      <c r="BN402" s="429"/>
      <c r="BO402" s="429"/>
      <c r="BP402" s="429"/>
      <c r="BQ402" s="429"/>
      <c r="BR402" s="429"/>
    </row>
    <row r="403" spans="2:70" ht="12.75" customHeight="1" x14ac:dyDescent="0.2">
      <c r="B403" s="429"/>
      <c r="C403" s="429"/>
      <c r="D403" s="429"/>
      <c r="E403" s="429"/>
      <c r="F403" s="429"/>
      <c r="G403" s="429"/>
      <c r="H403" s="429"/>
      <c r="I403" s="429"/>
      <c r="J403" s="429"/>
      <c r="K403" s="473"/>
      <c r="L403" s="429"/>
      <c r="M403" s="429"/>
      <c r="N403" s="429"/>
      <c r="O403" s="429"/>
      <c r="P403" s="429"/>
      <c r="Q403" s="429"/>
      <c r="R403" s="429"/>
      <c r="S403" s="429"/>
      <c r="T403" s="429"/>
      <c r="U403" s="429"/>
      <c r="V403" s="429"/>
      <c r="W403" s="429"/>
      <c r="X403" s="429"/>
      <c r="Y403" s="429"/>
      <c r="Z403" s="429"/>
      <c r="AA403" s="429"/>
      <c r="AB403" s="429"/>
      <c r="AC403" s="429"/>
      <c r="AD403" s="429"/>
      <c r="AE403" s="429"/>
      <c r="AF403" s="429"/>
      <c r="AG403" s="429"/>
      <c r="AH403" s="429"/>
      <c r="AI403" s="429"/>
      <c r="AJ403" s="429"/>
      <c r="AK403" s="429"/>
      <c r="AL403" s="429"/>
      <c r="AM403" s="429"/>
      <c r="AN403" s="429"/>
      <c r="AO403" s="429"/>
      <c r="AP403" s="429"/>
      <c r="AQ403" s="429"/>
      <c r="AR403" s="429"/>
      <c r="AS403" s="429"/>
      <c r="AT403" s="429"/>
      <c r="AU403" s="429"/>
      <c r="AV403" s="429"/>
      <c r="AW403" s="429"/>
      <c r="AX403" s="429"/>
      <c r="AY403" s="429"/>
      <c r="AZ403" s="429"/>
      <c r="BA403" s="429"/>
      <c r="BB403" s="429"/>
      <c r="BC403" s="429"/>
      <c r="BD403" s="429"/>
      <c r="BE403" s="429"/>
      <c r="BF403" s="429"/>
      <c r="BG403" s="429"/>
      <c r="BH403" s="429"/>
      <c r="BI403" s="429"/>
      <c r="BJ403" s="429"/>
      <c r="BK403" s="429"/>
      <c r="BL403" s="429"/>
      <c r="BM403" s="429"/>
      <c r="BN403" s="429"/>
      <c r="BO403" s="429"/>
      <c r="BP403" s="429"/>
      <c r="BQ403" s="429"/>
      <c r="BR403" s="429"/>
    </row>
    <row r="404" spans="2:70" ht="12.75" customHeight="1" x14ac:dyDescent="0.2">
      <c r="B404" s="429"/>
      <c r="C404" s="429"/>
      <c r="D404" s="429"/>
      <c r="E404" s="429"/>
      <c r="F404" s="429"/>
      <c r="G404" s="429"/>
      <c r="H404" s="429"/>
      <c r="I404" s="429"/>
      <c r="J404" s="429"/>
      <c r="K404" s="473"/>
      <c r="L404" s="429"/>
      <c r="M404" s="429"/>
      <c r="N404" s="429"/>
      <c r="O404" s="429"/>
      <c r="P404" s="429"/>
      <c r="Q404" s="429"/>
      <c r="R404" s="429"/>
      <c r="S404" s="429"/>
      <c r="T404" s="429"/>
      <c r="U404" s="429"/>
      <c r="V404" s="429"/>
      <c r="W404" s="429"/>
      <c r="X404" s="429"/>
      <c r="Y404" s="429"/>
      <c r="Z404" s="429"/>
      <c r="AA404" s="429"/>
      <c r="AB404" s="429"/>
      <c r="AC404" s="429"/>
      <c r="AD404" s="429"/>
      <c r="AE404" s="429"/>
      <c r="AF404" s="429"/>
      <c r="AG404" s="429"/>
      <c r="AH404" s="429"/>
      <c r="AI404" s="429"/>
      <c r="AJ404" s="429"/>
      <c r="AK404" s="429"/>
      <c r="AL404" s="429"/>
      <c r="AM404" s="429"/>
      <c r="AN404" s="429"/>
      <c r="AO404" s="429"/>
      <c r="AP404" s="429"/>
      <c r="AQ404" s="429"/>
      <c r="AR404" s="429"/>
      <c r="AS404" s="429"/>
      <c r="AT404" s="429"/>
      <c r="AU404" s="429"/>
      <c r="AV404" s="429"/>
      <c r="AW404" s="429"/>
      <c r="AX404" s="429"/>
      <c r="AY404" s="429"/>
      <c r="AZ404" s="429"/>
      <c r="BA404" s="429"/>
      <c r="BB404" s="429"/>
      <c r="BC404" s="429"/>
      <c r="BD404" s="429"/>
      <c r="BE404" s="429"/>
      <c r="BF404" s="429"/>
      <c r="BG404" s="429"/>
      <c r="BH404" s="429"/>
      <c r="BI404" s="429"/>
      <c r="BJ404" s="429"/>
      <c r="BK404" s="429"/>
      <c r="BL404" s="429"/>
      <c r="BM404" s="429"/>
      <c r="BN404" s="429"/>
      <c r="BO404" s="429"/>
      <c r="BP404" s="429"/>
      <c r="BQ404" s="429"/>
      <c r="BR404" s="429"/>
    </row>
    <row r="405" spans="2:70" ht="12.75" customHeight="1" x14ac:dyDescent="0.2">
      <c r="B405" s="429"/>
      <c r="C405" s="429"/>
      <c r="D405" s="429"/>
      <c r="E405" s="429"/>
      <c r="F405" s="429"/>
      <c r="G405" s="429"/>
      <c r="H405" s="429"/>
      <c r="I405" s="429"/>
      <c r="J405" s="429"/>
      <c r="K405" s="473"/>
      <c r="L405" s="429"/>
      <c r="M405" s="429"/>
      <c r="N405" s="429"/>
      <c r="O405" s="429"/>
      <c r="P405" s="429"/>
      <c r="Q405" s="429"/>
      <c r="R405" s="429"/>
      <c r="S405" s="429"/>
      <c r="T405" s="429"/>
      <c r="U405" s="429"/>
      <c r="V405" s="429"/>
      <c r="W405" s="429"/>
      <c r="X405" s="429"/>
      <c r="Y405" s="429"/>
      <c r="Z405" s="429"/>
      <c r="AA405" s="429"/>
      <c r="AB405" s="429"/>
      <c r="AC405" s="429"/>
      <c r="AD405" s="429"/>
      <c r="AE405" s="429"/>
      <c r="AF405" s="429"/>
      <c r="AG405" s="429"/>
      <c r="AH405" s="429"/>
      <c r="AI405" s="429"/>
      <c r="AJ405" s="429"/>
      <c r="AK405" s="429"/>
      <c r="AL405" s="429"/>
      <c r="AM405" s="429"/>
      <c r="AN405" s="429"/>
      <c r="AO405" s="429"/>
      <c r="AP405" s="429"/>
      <c r="AQ405" s="429"/>
      <c r="AR405" s="429"/>
      <c r="AS405" s="429"/>
      <c r="AT405" s="429"/>
      <c r="AU405" s="429"/>
      <c r="AV405" s="429"/>
      <c r="AW405" s="429"/>
      <c r="AX405" s="429"/>
      <c r="AY405" s="429"/>
      <c r="AZ405" s="429"/>
      <c r="BA405" s="429"/>
      <c r="BB405" s="429"/>
      <c r="BC405" s="429"/>
      <c r="BD405" s="429"/>
      <c r="BE405" s="429"/>
      <c r="BF405" s="429"/>
      <c r="BG405" s="429"/>
      <c r="BH405" s="429"/>
      <c r="BI405" s="429"/>
      <c r="BJ405" s="429"/>
      <c r="BK405" s="429"/>
      <c r="BL405" s="429"/>
      <c r="BM405" s="429"/>
      <c r="BN405" s="429"/>
      <c r="BO405" s="429"/>
      <c r="BP405" s="429"/>
      <c r="BQ405" s="429"/>
      <c r="BR405" s="429"/>
    </row>
    <row r="406" spans="2:70" ht="12.75" customHeight="1" x14ac:dyDescent="0.2">
      <c r="B406" s="429"/>
      <c r="C406" s="429"/>
      <c r="D406" s="429"/>
      <c r="E406" s="429"/>
      <c r="F406" s="429"/>
      <c r="G406" s="429"/>
      <c r="H406" s="429"/>
      <c r="I406" s="429"/>
      <c r="J406" s="429"/>
      <c r="K406" s="473"/>
      <c r="L406" s="429"/>
      <c r="M406" s="429"/>
      <c r="N406" s="429"/>
      <c r="O406" s="429"/>
      <c r="P406" s="429"/>
      <c r="Q406" s="429"/>
      <c r="R406" s="429"/>
      <c r="S406" s="429"/>
      <c r="T406" s="429"/>
      <c r="U406" s="429"/>
      <c r="V406" s="429"/>
      <c r="W406" s="429"/>
      <c r="X406" s="429"/>
      <c r="Y406" s="429"/>
      <c r="Z406" s="429"/>
      <c r="AA406" s="429"/>
      <c r="AB406" s="429"/>
      <c r="AC406" s="429"/>
      <c r="AD406" s="429"/>
      <c r="AE406" s="429"/>
      <c r="AF406" s="429"/>
      <c r="AG406" s="429"/>
      <c r="AH406" s="429"/>
      <c r="AI406" s="429"/>
      <c r="AJ406" s="429"/>
      <c r="AK406" s="429"/>
      <c r="AL406" s="429"/>
      <c r="AM406" s="429"/>
      <c r="AN406" s="429"/>
      <c r="AO406" s="429"/>
      <c r="AP406" s="429"/>
      <c r="AQ406" s="429"/>
      <c r="AR406" s="429"/>
      <c r="AS406" s="429"/>
      <c r="AT406" s="429"/>
      <c r="AU406" s="429"/>
      <c r="AV406" s="429"/>
      <c r="AW406" s="429"/>
      <c r="AX406" s="429"/>
      <c r="AY406" s="429"/>
      <c r="AZ406" s="429"/>
      <c r="BA406" s="429"/>
      <c r="BB406" s="429"/>
      <c r="BC406" s="429"/>
      <c r="BD406" s="429"/>
      <c r="BE406" s="429"/>
      <c r="BF406" s="429"/>
      <c r="BG406" s="429"/>
      <c r="BH406" s="429"/>
      <c r="BI406" s="429"/>
      <c r="BJ406" s="429"/>
      <c r="BK406" s="429"/>
      <c r="BL406" s="429"/>
      <c r="BM406" s="429"/>
      <c r="BN406" s="429"/>
      <c r="BO406" s="429"/>
      <c r="BP406" s="429"/>
      <c r="BQ406" s="429"/>
      <c r="BR406" s="429"/>
    </row>
    <row r="407" spans="2:70" ht="12.75" customHeight="1" x14ac:dyDescent="0.2">
      <c r="B407" s="429"/>
      <c r="C407" s="429"/>
      <c r="D407" s="429"/>
      <c r="E407" s="429"/>
      <c r="F407" s="429"/>
      <c r="G407" s="429"/>
      <c r="H407" s="429"/>
      <c r="I407" s="429"/>
      <c r="J407" s="429"/>
      <c r="K407" s="473"/>
      <c r="L407" s="429"/>
      <c r="M407" s="429"/>
      <c r="N407" s="429"/>
      <c r="O407" s="429"/>
      <c r="P407" s="429"/>
      <c r="Q407" s="429"/>
      <c r="R407" s="429"/>
      <c r="S407" s="429"/>
      <c r="T407" s="429"/>
      <c r="U407" s="429"/>
      <c r="V407" s="429"/>
      <c r="W407" s="429"/>
      <c r="X407" s="429"/>
      <c r="Y407" s="429"/>
      <c r="Z407" s="429"/>
      <c r="AA407" s="429"/>
      <c r="AB407" s="429"/>
      <c r="AC407" s="429"/>
      <c r="AD407" s="429"/>
      <c r="AE407" s="429"/>
      <c r="AF407" s="429"/>
      <c r="AG407" s="429"/>
      <c r="AH407" s="429"/>
      <c r="AI407" s="429"/>
      <c r="AJ407" s="429"/>
      <c r="AK407" s="429"/>
      <c r="AL407" s="429"/>
      <c r="AM407" s="429"/>
      <c r="AN407" s="429"/>
      <c r="AO407" s="429"/>
      <c r="AP407" s="429"/>
      <c r="AQ407" s="429"/>
      <c r="AR407" s="429"/>
      <c r="AS407" s="429"/>
      <c r="AT407" s="429"/>
      <c r="AU407" s="429"/>
      <c r="AV407" s="429"/>
      <c r="AW407" s="429"/>
      <c r="AX407" s="429"/>
      <c r="AY407" s="429"/>
      <c r="AZ407" s="429"/>
      <c r="BA407" s="429"/>
      <c r="BB407" s="429"/>
      <c r="BC407" s="429"/>
      <c r="BD407" s="429"/>
      <c r="BE407" s="429"/>
      <c r="BF407" s="429"/>
      <c r="BG407" s="429"/>
      <c r="BH407" s="429"/>
      <c r="BI407" s="429"/>
      <c r="BJ407" s="429"/>
      <c r="BK407" s="429"/>
      <c r="BL407" s="429"/>
      <c r="BM407" s="429"/>
      <c r="BN407" s="429"/>
      <c r="BO407" s="429"/>
      <c r="BP407" s="429"/>
      <c r="BQ407" s="429"/>
      <c r="BR407" s="429"/>
    </row>
    <row r="408" spans="2:70" ht="12.75" customHeight="1" x14ac:dyDescent="0.2">
      <c r="B408" s="429"/>
      <c r="C408" s="429"/>
      <c r="D408" s="429"/>
      <c r="E408" s="429"/>
      <c r="F408" s="429"/>
      <c r="G408" s="429"/>
      <c r="H408" s="429"/>
      <c r="I408" s="429"/>
      <c r="J408" s="429"/>
      <c r="K408" s="473"/>
      <c r="L408" s="429"/>
      <c r="M408" s="429"/>
      <c r="N408" s="429"/>
      <c r="O408" s="429"/>
      <c r="P408" s="429"/>
      <c r="Q408" s="429"/>
      <c r="R408" s="429"/>
      <c r="S408" s="429"/>
      <c r="T408" s="429"/>
      <c r="U408" s="429"/>
      <c r="V408" s="429"/>
      <c r="W408" s="429"/>
      <c r="X408" s="429"/>
      <c r="Y408" s="429"/>
      <c r="Z408" s="429"/>
      <c r="AA408" s="429"/>
      <c r="AB408" s="429"/>
      <c r="AC408" s="429"/>
      <c r="AD408" s="429"/>
      <c r="AE408" s="429"/>
      <c r="AF408" s="429"/>
      <c r="AG408" s="429"/>
      <c r="AH408" s="429"/>
      <c r="AI408" s="429"/>
      <c r="AJ408" s="429"/>
      <c r="AK408" s="429"/>
      <c r="AL408" s="429"/>
      <c r="AM408" s="429"/>
      <c r="AN408" s="429"/>
      <c r="AO408" s="429"/>
      <c r="AP408" s="429"/>
      <c r="AQ408" s="429"/>
      <c r="AR408" s="429"/>
      <c r="AS408" s="429"/>
      <c r="AT408" s="429"/>
      <c r="AU408" s="429"/>
      <c r="AV408" s="429"/>
      <c r="AW408" s="429"/>
      <c r="AX408" s="429"/>
      <c r="AY408" s="429"/>
      <c r="AZ408" s="429"/>
      <c r="BA408" s="429"/>
      <c r="BB408" s="429"/>
      <c r="BC408" s="429"/>
      <c r="BD408" s="429"/>
      <c r="BE408" s="429"/>
      <c r="BF408" s="429"/>
      <c r="BG408" s="429"/>
      <c r="BH408" s="429"/>
      <c r="BI408" s="429"/>
      <c r="BJ408" s="429"/>
      <c r="BK408" s="429"/>
      <c r="BL408" s="429"/>
      <c r="BM408" s="429"/>
      <c r="BN408" s="429"/>
      <c r="BO408" s="429"/>
      <c r="BP408" s="429"/>
      <c r="BQ408" s="429"/>
      <c r="BR408" s="429"/>
    </row>
    <row r="409" spans="2:70" ht="12.75" customHeight="1" x14ac:dyDescent="0.2">
      <c r="B409" s="429"/>
      <c r="C409" s="429"/>
      <c r="D409" s="429"/>
      <c r="E409" s="429"/>
      <c r="F409" s="429"/>
      <c r="G409" s="429"/>
      <c r="H409" s="429"/>
      <c r="I409" s="429"/>
      <c r="J409" s="429"/>
      <c r="K409" s="473"/>
      <c r="L409" s="429"/>
      <c r="M409" s="429"/>
      <c r="N409" s="429"/>
      <c r="O409" s="429"/>
      <c r="P409" s="429"/>
      <c r="Q409" s="429"/>
      <c r="R409" s="429"/>
      <c r="S409" s="429"/>
      <c r="T409" s="429"/>
      <c r="U409" s="429"/>
      <c r="V409" s="429"/>
      <c r="W409" s="429"/>
      <c r="X409" s="429"/>
      <c r="Y409" s="429"/>
      <c r="Z409" s="429"/>
      <c r="AA409" s="429"/>
      <c r="AB409" s="429"/>
      <c r="AC409" s="429"/>
      <c r="AD409" s="429"/>
      <c r="AE409" s="429"/>
      <c r="AF409" s="429"/>
      <c r="AG409" s="429"/>
      <c r="AH409" s="429"/>
      <c r="AI409" s="429"/>
      <c r="AJ409" s="429"/>
      <c r="AK409" s="429"/>
      <c r="AL409" s="429"/>
      <c r="AM409" s="429"/>
      <c r="AN409" s="429"/>
      <c r="AO409" s="429"/>
      <c r="AP409" s="429"/>
      <c r="AQ409" s="429"/>
      <c r="AR409" s="429"/>
      <c r="AS409" s="429"/>
      <c r="AT409" s="429"/>
      <c r="AU409" s="429"/>
      <c r="AV409" s="429"/>
      <c r="AW409" s="429"/>
      <c r="AX409" s="429"/>
      <c r="AY409" s="429"/>
      <c r="AZ409" s="429"/>
      <c r="BA409" s="429"/>
      <c r="BB409" s="429"/>
      <c r="BC409" s="429"/>
      <c r="BD409" s="429"/>
      <c r="BE409" s="429"/>
      <c r="BF409" s="429"/>
      <c r="BG409" s="429"/>
      <c r="BH409" s="429"/>
      <c r="BI409" s="429"/>
      <c r="BJ409" s="429"/>
      <c r="BK409" s="429"/>
      <c r="BL409" s="429"/>
      <c r="BM409" s="429"/>
      <c r="BN409" s="429"/>
      <c r="BO409" s="429"/>
      <c r="BP409" s="429"/>
      <c r="BQ409" s="429"/>
      <c r="BR409" s="429"/>
    </row>
    <row r="410" spans="2:70" ht="12.75" customHeight="1" x14ac:dyDescent="0.2">
      <c r="B410" s="429"/>
      <c r="C410" s="429"/>
      <c r="D410" s="429"/>
      <c r="E410" s="429"/>
      <c r="F410" s="429"/>
      <c r="G410" s="429"/>
      <c r="H410" s="429"/>
      <c r="I410" s="429"/>
      <c r="J410" s="429"/>
      <c r="K410" s="473"/>
      <c r="L410" s="429"/>
      <c r="M410" s="429"/>
      <c r="N410" s="429"/>
      <c r="O410" s="429"/>
      <c r="P410" s="429"/>
      <c r="Q410" s="429"/>
      <c r="R410" s="429"/>
      <c r="S410" s="429"/>
      <c r="T410" s="429"/>
      <c r="U410" s="429"/>
      <c r="V410" s="429"/>
      <c r="W410" s="429"/>
      <c r="X410" s="429"/>
      <c r="Y410" s="429"/>
      <c r="Z410" s="429"/>
      <c r="AA410" s="429"/>
      <c r="AB410" s="429"/>
      <c r="AC410" s="429"/>
      <c r="AD410" s="429"/>
      <c r="AE410" s="429"/>
      <c r="AF410" s="429"/>
      <c r="AG410" s="429"/>
      <c r="AH410" s="429"/>
      <c r="AI410" s="429"/>
      <c r="AJ410" s="429"/>
      <c r="AK410" s="429"/>
      <c r="AL410" s="429"/>
      <c r="AM410" s="429"/>
      <c r="AN410" s="429"/>
      <c r="AO410" s="429"/>
      <c r="AP410" s="429"/>
      <c r="AQ410" s="429"/>
      <c r="AR410" s="429"/>
      <c r="AS410" s="429"/>
      <c r="AT410" s="429"/>
      <c r="AU410" s="429"/>
      <c r="AV410" s="429"/>
      <c r="AW410" s="429"/>
      <c r="AX410" s="429"/>
      <c r="AY410" s="429"/>
      <c r="AZ410" s="429"/>
      <c r="BA410" s="429"/>
      <c r="BB410" s="429"/>
      <c r="BC410" s="429"/>
      <c r="BD410" s="429"/>
      <c r="BE410" s="429"/>
      <c r="BF410" s="429"/>
      <c r="BG410" s="429"/>
      <c r="BH410" s="429"/>
      <c r="BI410" s="429"/>
      <c r="BJ410" s="429"/>
      <c r="BK410" s="429"/>
      <c r="BL410" s="429"/>
      <c r="BM410" s="429"/>
      <c r="BN410" s="429"/>
      <c r="BO410" s="429"/>
      <c r="BP410" s="429"/>
      <c r="BQ410" s="429"/>
      <c r="BR410" s="429"/>
    </row>
    <row r="411" spans="2:70" ht="12.75" customHeight="1" x14ac:dyDescent="0.2">
      <c r="B411" s="429"/>
      <c r="C411" s="429"/>
      <c r="D411" s="429"/>
      <c r="E411" s="429"/>
      <c r="F411" s="429"/>
      <c r="G411" s="429"/>
      <c r="H411" s="429"/>
      <c r="I411" s="429"/>
      <c r="J411" s="429"/>
      <c r="K411" s="473"/>
      <c r="L411" s="429"/>
      <c r="M411" s="429"/>
      <c r="N411" s="429"/>
      <c r="O411" s="429"/>
      <c r="P411" s="429"/>
      <c r="Q411" s="429"/>
      <c r="R411" s="429"/>
      <c r="S411" s="429"/>
      <c r="T411" s="429"/>
      <c r="U411" s="429"/>
      <c r="V411" s="429"/>
      <c r="W411" s="429"/>
      <c r="X411" s="429"/>
      <c r="Y411" s="429"/>
      <c r="Z411" s="429"/>
      <c r="AA411" s="429"/>
      <c r="AB411" s="429"/>
      <c r="AC411" s="429"/>
      <c r="AD411" s="429"/>
      <c r="AE411" s="429"/>
      <c r="AF411" s="429"/>
      <c r="AG411" s="429"/>
      <c r="AH411" s="429"/>
      <c r="AI411" s="429"/>
      <c r="AJ411" s="429"/>
      <c r="AK411" s="429"/>
      <c r="AL411" s="429"/>
      <c r="AM411" s="429"/>
      <c r="AN411" s="429"/>
      <c r="AO411" s="429"/>
      <c r="AP411" s="429"/>
      <c r="AQ411" s="429"/>
      <c r="AR411" s="429"/>
      <c r="AS411" s="429"/>
      <c r="AT411" s="429"/>
      <c r="AU411" s="429"/>
      <c r="AV411" s="429"/>
      <c r="AW411" s="429"/>
      <c r="AX411" s="429"/>
      <c r="AY411" s="429"/>
      <c r="AZ411" s="429"/>
      <c r="BA411" s="429"/>
      <c r="BB411" s="429"/>
      <c r="BC411" s="429"/>
      <c r="BD411" s="429"/>
      <c r="BE411" s="429"/>
      <c r="BF411" s="429"/>
      <c r="BG411" s="429"/>
      <c r="BH411" s="429"/>
      <c r="BI411" s="429"/>
      <c r="BJ411" s="429"/>
      <c r="BK411" s="429"/>
      <c r="BL411" s="429"/>
      <c r="BM411" s="429"/>
      <c r="BN411" s="429"/>
      <c r="BO411" s="429"/>
      <c r="BP411" s="429"/>
      <c r="BQ411" s="429"/>
      <c r="BR411" s="429"/>
    </row>
    <row r="412" spans="2:70" ht="12.75" customHeight="1" x14ac:dyDescent="0.2">
      <c r="B412" s="429"/>
      <c r="C412" s="429"/>
      <c r="D412" s="429"/>
      <c r="E412" s="429"/>
      <c r="F412" s="429"/>
      <c r="G412" s="429"/>
      <c r="H412" s="429"/>
      <c r="I412" s="429"/>
      <c r="J412" s="429"/>
      <c r="K412" s="473"/>
      <c r="L412" s="429"/>
      <c r="M412" s="429"/>
      <c r="N412" s="429"/>
      <c r="O412" s="429"/>
      <c r="P412" s="429"/>
      <c r="Q412" s="429"/>
      <c r="R412" s="429"/>
      <c r="S412" s="429"/>
      <c r="T412" s="429"/>
      <c r="U412" s="429"/>
      <c r="V412" s="429"/>
      <c r="W412" s="429"/>
      <c r="X412" s="429"/>
      <c r="Y412" s="429"/>
      <c r="Z412" s="429"/>
      <c r="AA412" s="429"/>
      <c r="AB412" s="429"/>
      <c r="AC412" s="429"/>
      <c r="AD412" s="429"/>
      <c r="AE412" s="429"/>
      <c r="AF412" s="429"/>
      <c r="AG412" s="429"/>
      <c r="AH412" s="429"/>
      <c r="AI412" s="429"/>
      <c r="AJ412" s="429"/>
      <c r="AK412" s="429"/>
      <c r="AL412" s="429"/>
      <c r="AM412" s="429"/>
      <c r="AN412" s="429"/>
      <c r="AO412" s="429"/>
      <c r="AP412" s="429"/>
      <c r="AQ412" s="429"/>
      <c r="AR412" s="429"/>
      <c r="AS412" s="429"/>
      <c r="AT412" s="429"/>
      <c r="AU412" s="429"/>
      <c r="AV412" s="429"/>
      <c r="AW412" s="429"/>
      <c r="AX412" s="429"/>
      <c r="AY412" s="429"/>
      <c r="AZ412" s="429"/>
      <c r="BA412" s="429"/>
      <c r="BB412" s="429"/>
      <c r="BC412" s="429"/>
      <c r="BD412" s="429"/>
      <c r="BE412" s="429"/>
      <c r="BF412" s="429"/>
      <c r="BG412" s="429"/>
      <c r="BH412" s="429"/>
      <c r="BI412" s="429"/>
      <c r="BJ412" s="429"/>
      <c r="BK412" s="429"/>
      <c r="BL412" s="429"/>
      <c r="BM412" s="429"/>
      <c r="BN412" s="429"/>
      <c r="BO412" s="429"/>
      <c r="BP412" s="429"/>
      <c r="BQ412" s="429"/>
      <c r="BR412" s="429"/>
    </row>
    <row r="413" spans="2:70" ht="12.75" customHeight="1" x14ac:dyDescent="0.2">
      <c r="B413" s="429"/>
      <c r="C413" s="429"/>
      <c r="D413" s="429"/>
      <c r="E413" s="429"/>
      <c r="F413" s="429"/>
      <c r="G413" s="429"/>
      <c r="H413" s="429"/>
      <c r="I413" s="429"/>
      <c r="J413" s="429"/>
      <c r="K413" s="473"/>
      <c r="L413" s="429"/>
      <c r="M413" s="429"/>
      <c r="N413" s="429"/>
      <c r="O413" s="429"/>
      <c r="P413" s="429"/>
      <c r="Q413" s="429"/>
      <c r="R413" s="429"/>
      <c r="S413" s="429"/>
      <c r="T413" s="429"/>
      <c r="U413" s="429"/>
      <c r="V413" s="429"/>
      <c r="W413" s="429"/>
      <c r="X413" s="429"/>
      <c r="Y413" s="429"/>
      <c r="Z413" s="429"/>
      <c r="AA413" s="429"/>
      <c r="AB413" s="429"/>
      <c r="AC413" s="429"/>
      <c r="AD413" s="429"/>
      <c r="AE413" s="429"/>
      <c r="AF413" s="429"/>
      <c r="AG413" s="429"/>
      <c r="AH413" s="429"/>
      <c r="AI413" s="429"/>
      <c r="AJ413" s="429"/>
      <c r="AK413" s="429"/>
      <c r="AL413" s="429"/>
      <c r="AM413" s="429"/>
      <c r="AN413" s="429"/>
      <c r="AO413" s="429"/>
      <c r="AP413" s="429"/>
      <c r="AQ413" s="429"/>
      <c r="AR413" s="429"/>
      <c r="AS413" s="429"/>
      <c r="AT413" s="429"/>
      <c r="AU413" s="429"/>
      <c r="AV413" s="429"/>
      <c r="AW413" s="429"/>
      <c r="AX413" s="429"/>
      <c r="AY413" s="429"/>
      <c r="AZ413" s="429"/>
      <c r="BA413" s="429"/>
      <c r="BB413" s="429"/>
      <c r="BC413" s="429"/>
      <c r="BD413" s="429"/>
      <c r="BE413" s="429"/>
      <c r="BF413" s="429"/>
      <c r="BG413" s="429"/>
      <c r="BH413" s="429"/>
      <c r="BI413" s="429"/>
      <c r="BJ413" s="429"/>
      <c r="BK413" s="429"/>
      <c r="BL413" s="429"/>
      <c r="BM413" s="429"/>
      <c r="BN413" s="429"/>
      <c r="BO413" s="429"/>
      <c r="BP413" s="429"/>
      <c r="BQ413" s="429"/>
      <c r="BR413" s="429"/>
    </row>
    <row r="414" spans="2:70" ht="12.75" customHeight="1" x14ac:dyDescent="0.2">
      <c r="B414" s="429"/>
      <c r="C414" s="429"/>
      <c r="D414" s="429"/>
      <c r="E414" s="429"/>
      <c r="F414" s="429"/>
      <c r="G414" s="429"/>
      <c r="H414" s="429"/>
      <c r="I414" s="429"/>
      <c r="J414" s="429"/>
      <c r="K414" s="473"/>
      <c r="L414" s="429"/>
      <c r="M414" s="429"/>
      <c r="N414" s="429"/>
      <c r="O414" s="429"/>
      <c r="P414" s="429"/>
      <c r="Q414" s="429"/>
      <c r="R414" s="429"/>
      <c r="S414" s="429"/>
      <c r="T414" s="429"/>
      <c r="U414" s="429"/>
      <c r="V414" s="429"/>
      <c r="W414" s="429"/>
      <c r="X414" s="429"/>
      <c r="Y414" s="429"/>
      <c r="Z414" s="429"/>
      <c r="AA414" s="429"/>
      <c r="AB414" s="429"/>
      <c r="AC414" s="429"/>
      <c r="AD414" s="429"/>
      <c r="AE414" s="429"/>
      <c r="AF414" s="429"/>
      <c r="AG414" s="429"/>
      <c r="AH414" s="429"/>
      <c r="AI414" s="429"/>
      <c r="AJ414" s="429"/>
      <c r="AK414" s="429"/>
      <c r="AL414" s="429"/>
      <c r="AM414" s="429"/>
      <c r="AN414" s="429"/>
      <c r="AO414" s="429"/>
      <c r="AP414" s="429"/>
      <c r="AQ414" s="429"/>
      <c r="AR414" s="429"/>
      <c r="AS414" s="429"/>
      <c r="AT414" s="429"/>
      <c r="AU414" s="429"/>
      <c r="AV414" s="429"/>
      <c r="AW414" s="429"/>
      <c r="AX414" s="429"/>
      <c r="AY414" s="429"/>
      <c r="AZ414" s="429"/>
      <c r="BA414" s="429"/>
      <c r="BB414" s="429"/>
      <c r="BC414" s="429"/>
      <c r="BD414" s="429"/>
      <c r="BE414" s="429"/>
      <c r="BF414" s="429"/>
      <c r="BG414" s="429"/>
      <c r="BH414" s="429"/>
      <c r="BI414" s="429"/>
      <c r="BJ414" s="429"/>
      <c r="BK414" s="429"/>
      <c r="BL414" s="429"/>
      <c r="BM414" s="429"/>
      <c r="BN414" s="429"/>
      <c r="BO414" s="429"/>
      <c r="BP414" s="429"/>
      <c r="BQ414" s="429"/>
      <c r="BR414" s="429"/>
    </row>
    <row r="415" spans="2:70" ht="12.75" customHeight="1" x14ac:dyDescent="0.2">
      <c r="B415" s="429"/>
      <c r="C415" s="429"/>
      <c r="D415" s="429"/>
      <c r="E415" s="429"/>
      <c r="F415" s="429"/>
      <c r="G415" s="429"/>
      <c r="H415" s="429"/>
      <c r="I415" s="429"/>
      <c r="J415" s="429"/>
      <c r="K415" s="473"/>
      <c r="L415" s="429"/>
      <c r="M415" s="429"/>
      <c r="N415" s="429"/>
      <c r="O415" s="429"/>
      <c r="P415" s="429"/>
      <c r="Q415" s="429"/>
      <c r="R415" s="429"/>
      <c r="S415" s="429"/>
      <c r="T415" s="429"/>
      <c r="U415" s="429"/>
      <c r="V415" s="429"/>
      <c r="W415" s="429"/>
      <c r="X415" s="429"/>
      <c r="Y415" s="429"/>
      <c r="Z415" s="429"/>
      <c r="AA415" s="429"/>
      <c r="AB415" s="429"/>
      <c r="AC415" s="429"/>
      <c r="AD415" s="429"/>
      <c r="AE415" s="429"/>
      <c r="AF415" s="429"/>
      <c r="AG415" s="429"/>
      <c r="AH415" s="429"/>
      <c r="AI415" s="429"/>
      <c r="AJ415" s="429"/>
      <c r="AK415" s="429"/>
      <c r="AL415" s="429"/>
      <c r="AM415" s="429"/>
      <c r="AN415" s="429"/>
      <c r="AO415" s="429"/>
      <c r="AP415" s="429"/>
      <c r="AQ415" s="429"/>
      <c r="AR415" s="429"/>
      <c r="AS415" s="429"/>
      <c r="AT415" s="429"/>
      <c r="AU415" s="429"/>
      <c r="AV415" s="429"/>
      <c r="AW415" s="429"/>
      <c r="AX415" s="429"/>
      <c r="AY415" s="429"/>
      <c r="AZ415" s="429"/>
      <c r="BA415" s="429"/>
      <c r="BB415" s="429"/>
      <c r="BC415" s="429"/>
      <c r="BD415" s="429"/>
      <c r="BE415" s="429"/>
      <c r="BF415" s="429"/>
      <c r="BG415" s="429"/>
      <c r="BH415" s="429"/>
      <c r="BI415" s="429"/>
      <c r="BJ415" s="429"/>
      <c r="BK415" s="429"/>
      <c r="BL415" s="429"/>
      <c r="BM415" s="429"/>
      <c r="BN415" s="429"/>
      <c r="BO415" s="429"/>
      <c r="BP415" s="429"/>
      <c r="BQ415" s="429"/>
      <c r="BR415" s="429"/>
    </row>
    <row r="416" spans="2:70" ht="12.75" customHeight="1" x14ac:dyDescent="0.2">
      <c r="B416" s="429"/>
      <c r="C416" s="429"/>
      <c r="D416" s="429"/>
      <c r="E416" s="429"/>
      <c r="F416" s="429"/>
      <c r="G416" s="429"/>
      <c r="H416" s="429"/>
      <c r="I416" s="429"/>
      <c r="J416" s="429"/>
      <c r="K416" s="473"/>
      <c r="L416" s="429"/>
      <c r="M416" s="429"/>
      <c r="N416" s="429"/>
      <c r="O416" s="429"/>
      <c r="P416" s="429"/>
      <c r="Q416" s="429"/>
      <c r="R416" s="429"/>
      <c r="S416" s="429"/>
      <c r="T416" s="429"/>
      <c r="U416" s="429"/>
      <c r="V416" s="429"/>
      <c r="W416" s="429"/>
      <c r="X416" s="429"/>
      <c r="Y416" s="429"/>
      <c r="Z416" s="429"/>
      <c r="AA416" s="429"/>
      <c r="AB416" s="429"/>
      <c r="AC416" s="429"/>
      <c r="AD416" s="429"/>
      <c r="AE416" s="429"/>
      <c r="AF416" s="429"/>
      <c r="AG416" s="429"/>
      <c r="AH416" s="429"/>
      <c r="AI416" s="429"/>
      <c r="AJ416" s="429"/>
      <c r="AK416" s="429"/>
      <c r="AL416" s="429"/>
      <c r="AM416" s="429"/>
      <c r="AN416" s="429"/>
      <c r="AO416" s="429"/>
      <c r="AP416" s="429"/>
      <c r="AQ416" s="429"/>
      <c r="AR416" s="429"/>
      <c r="AS416" s="429"/>
      <c r="AT416" s="429"/>
      <c r="AU416" s="429"/>
      <c r="AV416" s="429"/>
      <c r="AW416" s="429"/>
      <c r="AX416" s="429"/>
      <c r="AY416" s="429"/>
      <c r="AZ416" s="429"/>
      <c r="BA416" s="429"/>
      <c r="BB416" s="429"/>
      <c r="BC416" s="429"/>
      <c r="BD416" s="429"/>
      <c r="BE416" s="429"/>
      <c r="BF416" s="429"/>
      <c r="BG416" s="429"/>
      <c r="BH416" s="429"/>
      <c r="BI416" s="429"/>
      <c r="BJ416" s="429"/>
      <c r="BK416" s="429"/>
      <c r="BL416" s="429"/>
      <c r="BM416" s="429"/>
      <c r="BN416" s="429"/>
      <c r="BO416" s="429"/>
      <c r="BP416" s="429"/>
      <c r="BQ416" s="429"/>
      <c r="BR416" s="429"/>
    </row>
    <row r="417" spans="2:70" ht="12.75" customHeight="1" x14ac:dyDescent="0.2">
      <c r="B417" s="429"/>
      <c r="C417" s="429"/>
      <c r="D417" s="429"/>
      <c r="E417" s="429"/>
      <c r="F417" s="429"/>
      <c r="G417" s="429"/>
      <c r="H417" s="429"/>
      <c r="I417" s="429"/>
      <c r="J417" s="429"/>
      <c r="K417" s="473"/>
      <c r="L417" s="429"/>
      <c r="M417" s="429"/>
      <c r="N417" s="429"/>
      <c r="O417" s="429"/>
      <c r="P417" s="429"/>
      <c r="Q417" s="429"/>
      <c r="R417" s="429"/>
      <c r="S417" s="429"/>
      <c r="T417" s="429"/>
      <c r="U417" s="429"/>
      <c r="V417" s="429"/>
      <c r="W417" s="429"/>
      <c r="X417" s="429"/>
      <c r="Y417" s="429"/>
      <c r="Z417" s="429"/>
      <c r="AA417" s="429"/>
      <c r="AB417" s="429"/>
      <c r="AC417" s="429"/>
      <c r="AD417" s="429"/>
      <c r="AE417" s="429"/>
      <c r="AF417" s="429"/>
      <c r="AG417" s="429"/>
      <c r="AH417" s="429"/>
      <c r="AI417" s="429"/>
      <c r="AJ417" s="429"/>
      <c r="AK417" s="429"/>
      <c r="AL417" s="429"/>
      <c r="AM417" s="429"/>
      <c r="AN417" s="429"/>
      <c r="AO417" s="429"/>
      <c r="AP417" s="429"/>
      <c r="AQ417" s="429"/>
      <c r="AR417" s="429"/>
      <c r="AS417" s="429"/>
      <c r="AT417" s="429"/>
      <c r="AU417" s="429"/>
      <c r="AV417" s="429"/>
      <c r="AW417" s="429"/>
      <c r="AX417" s="429"/>
      <c r="AY417" s="429"/>
      <c r="AZ417" s="429"/>
      <c r="BA417" s="429"/>
      <c r="BB417" s="429"/>
      <c r="BC417" s="429"/>
      <c r="BD417" s="429"/>
      <c r="BE417" s="429"/>
      <c r="BF417" s="429"/>
      <c r="BG417" s="429"/>
      <c r="BH417" s="429"/>
      <c r="BI417" s="429"/>
      <c r="BJ417" s="429"/>
      <c r="BK417" s="429"/>
      <c r="BL417" s="429"/>
      <c r="BM417" s="429"/>
      <c r="BN417" s="429"/>
      <c r="BO417" s="429"/>
      <c r="BP417" s="429"/>
      <c r="BQ417" s="429"/>
      <c r="BR417" s="429"/>
    </row>
    <row r="418" spans="2:70" ht="12.75" customHeight="1" x14ac:dyDescent="0.2">
      <c r="B418" s="429"/>
      <c r="C418" s="429"/>
      <c r="D418" s="429"/>
      <c r="E418" s="429"/>
      <c r="F418" s="429"/>
      <c r="G418" s="429"/>
      <c r="H418" s="429"/>
      <c r="I418" s="429"/>
      <c r="J418" s="429"/>
      <c r="K418" s="473"/>
      <c r="L418" s="429"/>
      <c r="M418" s="429"/>
      <c r="N418" s="429"/>
      <c r="O418" s="429"/>
      <c r="P418" s="429"/>
      <c r="Q418" s="429"/>
      <c r="R418" s="429"/>
      <c r="S418" s="429"/>
      <c r="T418" s="429"/>
      <c r="U418" s="429"/>
      <c r="V418" s="429"/>
      <c r="W418" s="429"/>
      <c r="X418" s="429"/>
      <c r="Y418" s="429"/>
      <c r="Z418" s="429"/>
      <c r="AA418" s="429"/>
      <c r="AB418" s="429"/>
      <c r="AC418" s="429"/>
      <c r="AD418" s="429"/>
      <c r="AE418" s="429"/>
      <c r="AF418" s="429"/>
      <c r="AG418" s="429"/>
      <c r="AH418" s="429"/>
      <c r="AI418" s="429"/>
      <c r="AJ418" s="429"/>
      <c r="AK418" s="429"/>
      <c r="AL418" s="429"/>
      <c r="AM418" s="429"/>
      <c r="AN418" s="429"/>
      <c r="AO418" s="429"/>
      <c r="AP418" s="429"/>
      <c r="AQ418" s="429"/>
      <c r="AR418" s="429"/>
      <c r="AS418" s="429"/>
      <c r="AT418" s="429"/>
      <c r="AU418" s="429"/>
      <c r="AV418" s="429"/>
      <c r="AW418" s="429"/>
      <c r="AX418" s="429"/>
      <c r="AY418" s="429"/>
      <c r="AZ418" s="429"/>
      <c r="BA418" s="429"/>
      <c r="BB418" s="429"/>
      <c r="BC418" s="429"/>
      <c r="BD418" s="429"/>
      <c r="BE418" s="429"/>
      <c r="BF418" s="429"/>
      <c r="BG418" s="429"/>
      <c r="BH418" s="429"/>
      <c r="BI418" s="429"/>
      <c r="BJ418" s="429"/>
      <c r="BK418" s="429"/>
      <c r="BL418" s="429"/>
      <c r="BM418" s="429"/>
      <c r="BN418" s="429"/>
      <c r="BO418" s="429"/>
      <c r="BP418" s="429"/>
      <c r="BQ418" s="429"/>
      <c r="BR418" s="429"/>
    </row>
    <row r="419" spans="2:70" ht="12.75" customHeight="1" x14ac:dyDescent="0.2">
      <c r="B419" s="429"/>
      <c r="C419" s="429"/>
      <c r="D419" s="429"/>
      <c r="E419" s="429"/>
      <c r="F419" s="429"/>
      <c r="G419" s="429"/>
      <c r="H419" s="429"/>
      <c r="I419" s="429"/>
      <c r="J419" s="429"/>
      <c r="K419" s="473"/>
      <c r="L419" s="429"/>
      <c r="M419" s="429"/>
      <c r="N419" s="429"/>
      <c r="O419" s="429"/>
      <c r="P419" s="429"/>
      <c r="Q419" s="429"/>
      <c r="R419" s="429"/>
      <c r="S419" s="429"/>
      <c r="T419" s="429"/>
      <c r="U419" s="429"/>
      <c r="V419" s="429"/>
      <c r="W419" s="429"/>
      <c r="X419" s="429"/>
      <c r="Y419" s="429"/>
      <c r="Z419" s="429"/>
      <c r="AA419" s="429"/>
      <c r="AB419" s="429"/>
      <c r="AC419" s="429"/>
      <c r="AD419" s="429"/>
      <c r="AE419" s="429"/>
      <c r="AF419" s="429"/>
      <c r="AG419" s="429"/>
      <c r="AH419" s="429"/>
      <c r="AI419" s="429"/>
      <c r="AJ419" s="429"/>
      <c r="AK419" s="429"/>
      <c r="AL419" s="429"/>
      <c r="AM419" s="429"/>
      <c r="AN419" s="429"/>
      <c r="AO419" s="429"/>
      <c r="AP419" s="429"/>
      <c r="AQ419" s="429"/>
      <c r="AR419" s="429"/>
      <c r="AS419" s="429"/>
      <c r="AT419" s="429"/>
      <c r="AU419" s="429"/>
      <c r="AV419" s="429"/>
      <c r="AW419" s="429"/>
      <c r="AX419" s="429"/>
      <c r="AY419" s="429"/>
      <c r="AZ419" s="429"/>
      <c r="BA419" s="429"/>
      <c r="BB419" s="429"/>
      <c r="BC419" s="429"/>
      <c r="BD419" s="429"/>
      <c r="BE419" s="429"/>
      <c r="BF419" s="429"/>
      <c r="BG419" s="429"/>
      <c r="BH419" s="429"/>
      <c r="BI419" s="429"/>
      <c r="BJ419" s="429"/>
      <c r="BK419" s="429"/>
      <c r="BL419" s="429"/>
      <c r="BM419" s="429"/>
      <c r="BN419" s="429"/>
      <c r="BO419" s="429"/>
      <c r="BP419" s="429"/>
      <c r="BQ419" s="429"/>
      <c r="BR419" s="429"/>
    </row>
    <row r="420" spans="2:70" ht="12.75" customHeight="1" x14ac:dyDescent="0.2">
      <c r="B420" s="429"/>
      <c r="C420" s="429"/>
      <c r="D420" s="429"/>
      <c r="E420" s="429"/>
      <c r="F420" s="429"/>
      <c r="G420" s="429"/>
      <c r="H420" s="429"/>
      <c r="I420" s="429"/>
      <c r="J420" s="429"/>
      <c r="K420" s="473"/>
      <c r="L420" s="429"/>
      <c r="M420" s="429"/>
      <c r="N420" s="429"/>
      <c r="O420" s="429"/>
      <c r="P420" s="429"/>
      <c r="Q420" s="429"/>
      <c r="R420" s="429"/>
      <c r="S420" s="429"/>
      <c r="T420" s="429"/>
      <c r="U420" s="429"/>
      <c r="V420" s="429"/>
      <c r="W420" s="429"/>
      <c r="X420" s="429"/>
      <c r="Y420" s="429"/>
      <c r="Z420" s="429"/>
      <c r="AA420" s="429"/>
      <c r="AB420" s="429"/>
      <c r="AC420" s="429"/>
      <c r="AD420" s="429"/>
      <c r="AE420" s="429"/>
      <c r="AF420" s="429"/>
      <c r="AG420" s="429"/>
      <c r="AH420" s="429"/>
      <c r="AI420" s="429"/>
      <c r="AJ420" s="429"/>
      <c r="AK420" s="429"/>
      <c r="AL420" s="429"/>
      <c r="AM420" s="429"/>
      <c r="AN420" s="429"/>
      <c r="AO420" s="429"/>
      <c r="AP420" s="429"/>
      <c r="AQ420" s="429"/>
      <c r="AR420" s="429"/>
      <c r="AS420" s="429"/>
      <c r="AT420" s="429"/>
      <c r="AU420" s="429"/>
      <c r="AV420" s="429"/>
      <c r="AW420" s="429"/>
      <c r="AX420" s="429"/>
      <c r="AY420" s="429"/>
      <c r="AZ420" s="429"/>
      <c r="BA420" s="429"/>
      <c r="BB420" s="429"/>
      <c r="BC420" s="429"/>
      <c r="BD420" s="429"/>
      <c r="BE420" s="429"/>
      <c r="BF420" s="429"/>
      <c r="BG420" s="429"/>
      <c r="BH420" s="429"/>
      <c r="BI420" s="429"/>
      <c r="BJ420" s="429"/>
      <c r="BK420" s="429"/>
      <c r="BL420" s="429"/>
      <c r="BM420" s="429"/>
      <c r="BN420" s="429"/>
      <c r="BO420" s="429"/>
      <c r="BP420" s="429"/>
      <c r="BQ420" s="429"/>
      <c r="BR420" s="429"/>
    </row>
    <row r="421" spans="2:70" ht="12.75" customHeight="1" x14ac:dyDescent="0.2">
      <c r="B421" s="429"/>
      <c r="C421" s="429"/>
      <c r="D421" s="429"/>
      <c r="E421" s="429"/>
      <c r="F421" s="429"/>
      <c r="G421" s="429"/>
      <c r="H421" s="429"/>
      <c r="I421" s="429"/>
      <c r="J421" s="429"/>
      <c r="K421" s="473"/>
      <c r="L421" s="429"/>
      <c r="M421" s="429"/>
      <c r="N421" s="429"/>
      <c r="O421" s="429"/>
      <c r="P421" s="429"/>
      <c r="Q421" s="429"/>
      <c r="R421" s="429"/>
      <c r="S421" s="429"/>
      <c r="T421" s="429"/>
      <c r="U421" s="429"/>
      <c r="V421" s="429"/>
      <c r="W421" s="429"/>
      <c r="X421" s="429"/>
      <c r="Y421" s="429"/>
      <c r="Z421" s="429"/>
      <c r="AA421" s="429"/>
      <c r="AB421" s="429"/>
      <c r="AC421" s="429"/>
      <c r="AD421" s="429"/>
      <c r="AE421" s="429"/>
      <c r="AF421" s="429"/>
      <c r="AG421" s="429"/>
      <c r="AH421" s="429"/>
      <c r="AI421" s="429"/>
      <c r="AJ421" s="429"/>
      <c r="AK421" s="429"/>
      <c r="AL421" s="429"/>
      <c r="AM421" s="429"/>
      <c r="AN421" s="429"/>
      <c r="AO421" s="429"/>
      <c r="AP421" s="429"/>
      <c r="AQ421" s="429"/>
      <c r="AR421" s="429"/>
      <c r="AS421" s="429"/>
      <c r="AT421" s="429"/>
      <c r="AU421" s="429"/>
      <c r="AV421" s="429"/>
      <c r="AW421" s="429"/>
      <c r="AX421" s="429"/>
      <c r="AY421" s="429"/>
      <c r="AZ421" s="429"/>
      <c r="BA421" s="429"/>
      <c r="BB421" s="429"/>
      <c r="BC421" s="429"/>
      <c r="BD421" s="429"/>
      <c r="BE421" s="429"/>
      <c r="BF421" s="429"/>
      <c r="BG421" s="429"/>
      <c r="BH421" s="429"/>
      <c r="BI421" s="429"/>
      <c r="BJ421" s="429"/>
      <c r="BK421" s="429"/>
      <c r="BL421" s="429"/>
      <c r="BM421" s="429"/>
      <c r="BN421" s="429"/>
      <c r="BO421" s="429"/>
      <c r="BP421" s="429"/>
      <c r="BQ421" s="429"/>
      <c r="BR421" s="429"/>
    </row>
    <row r="422" spans="2:70" ht="12.75" customHeight="1" x14ac:dyDescent="0.2">
      <c r="B422" s="429"/>
      <c r="C422" s="429"/>
      <c r="D422" s="429"/>
      <c r="E422" s="429"/>
      <c r="F422" s="429"/>
      <c r="G422" s="429"/>
      <c r="H422" s="429"/>
      <c r="I422" s="429"/>
      <c r="J422" s="429"/>
      <c r="K422" s="473"/>
      <c r="L422" s="429"/>
      <c r="M422" s="429"/>
      <c r="N422" s="429"/>
      <c r="O422" s="429"/>
      <c r="P422" s="429"/>
      <c r="Q422" s="429"/>
      <c r="R422" s="429"/>
      <c r="S422" s="429"/>
      <c r="T422" s="429"/>
      <c r="U422" s="429"/>
      <c r="V422" s="429"/>
      <c r="W422" s="429"/>
      <c r="X422" s="429"/>
      <c r="Y422" s="429"/>
      <c r="Z422" s="429"/>
      <c r="AA422" s="429"/>
      <c r="AB422" s="429"/>
      <c r="AC422" s="429"/>
      <c r="AD422" s="429"/>
      <c r="AE422" s="429"/>
      <c r="AF422" s="429"/>
      <c r="AG422" s="429"/>
      <c r="AH422" s="429"/>
      <c r="AI422" s="429"/>
      <c r="AJ422" s="429"/>
      <c r="AK422" s="429"/>
      <c r="AL422" s="429"/>
      <c r="AM422" s="429"/>
      <c r="AN422" s="429"/>
      <c r="AO422" s="429"/>
      <c r="AP422" s="429"/>
      <c r="AQ422" s="429"/>
      <c r="AR422" s="429"/>
      <c r="AS422" s="429"/>
      <c r="AT422" s="429"/>
      <c r="AU422" s="429"/>
      <c r="AV422" s="429"/>
      <c r="AW422" s="429"/>
      <c r="AX422" s="429"/>
      <c r="AY422" s="429"/>
      <c r="AZ422" s="429"/>
      <c r="BA422" s="429"/>
      <c r="BB422" s="429"/>
      <c r="BC422" s="429"/>
      <c r="BD422" s="429"/>
      <c r="BE422" s="429"/>
      <c r="BF422" s="429"/>
      <c r="BG422" s="429"/>
      <c r="BH422" s="429"/>
      <c r="BI422" s="429"/>
      <c r="BJ422" s="429"/>
      <c r="BK422" s="429"/>
      <c r="BL422" s="429"/>
      <c r="BM422" s="429"/>
      <c r="BN422" s="429"/>
      <c r="BO422" s="429"/>
      <c r="BP422" s="429"/>
      <c r="BQ422" s="429"/>
      <c r="BR422" s="429"/>
    </row>
    <row r="423" spans="2:70" ht="12.75" customHeight="1" x14ac:dyDescent="0.2">
      <c r="B423" s="429"/>
      <c r="C423" s="429"/>
      <c r="D423" s="429"/>
      <c r="E423" s="429"/>
      <c r="F423" s="429"/>
      <c r="G423" s="429"/>
      <c r="H423" s="429"/>
      <c r="I423" s="429"/>
      <c r="J423" s="429"/>
      <c r="K423" s="473"/>
      <c r="L423" s="429"/>
      <c r="M423" s="429"/>
      <c r="N423" s="429"/>
      <c r="O423" s="429"/>
      <c r="P423" s="429"/>
      <c r="Q423" s="429"/>
      <c r="R423" s="429"/>
      <c r="S423" s="429"/>
      <c r="T423" s="429"/>
      <c r="U423" s="429"/>
      <c r="V423" s="429"/>
      <c r="W423" s="429"/>
      <c r="X423" s="429"/>
      <c r="Y423" s="429"/>
      <c r="Z423" s="429"/>
      <c r="AA423" s="429"/>
      <c r="AB423" s="429"/>
      <c r="AC423" s="429"/>
      <c r="AD423" s="429"/>
      <c r="AE423" s="429"/>
      <c r="AF423" s="429"/>
      <c r="AG423" s="429"/>
      <c r="AH423" s="429"/>
      <c r="AI423" s="429"/>
      <c r="AJ423" s="429"/>
      <c r="AK423" s="429"/>
      <c r="AL423" s="429"/>
      <c r="AM423" s="429"/>
      <c r="AN423" s="429"/>
      <c r="AO423" s="429"/>
      <c r="AP423" s="429"/>
      <c r="AQ423" s="429"/>
      <c r="AR423" s="429"/>
      <c r="AS423" s="429"/>
      <c r="AT423" s="429"/>
      <c r="AU423" s="429"/>
      <c r="AV423" s="429"/>
      <c r="AW423" s="429"/>
      <c r="AX423" s="429"/>
      <c r="AY423" s="429"/>
      <c r="AZ423" s="429"/>
      <c r="BA423" s="429"/>
      <c r="BB423" s="429"/>
      <c r="BC423" s="429"/>
      <c r="BD423" s="429"/>
      <c r="BE423" s="429"/>
      <c r="BF423" s="429"/>
      <c r="BG423" s="429"/>
      <c r="BH423" s="429"/>
      <c r="BI423" s="429"/>
      <c r="BJ423" s="429"/>
      <c r="BK423" s="429"/>
      <c r="BL423" s="429"/>
      <c r="BM423" s="429"/>
      <c r="BN423" s="429"/>
      <c r="BO423" s="429"/>
      <c r="BP423" s="429"/>
      <c r="BQ423" s="429"/>
      <c r="BR423" s="429"/>
    </row>
    <row r="424" spans="2:70" ht="12.75" customHeight="1" x14ac:dyDescent="0.2">
      <c r="B424" s="429"/>
      <c r="C424" s="429"/>
      <c r="D424" s="429"/>
      <c r="E424" s="429"/>
      <c r="F424" s="429"/>
      <c r="G424" s="429"/>
      <c r="H424" s="429"/>
      <c r="I424" s="429"/>
      <c r="J424" s="429"/>
      <c r="K424" s="473"/>
      <c r="L424" s="429"/>
      <c r="M424" s="429"/>
      <c r="N424" s="429"/>
      <c r="O424" s="429"/>
      <c r="P424" s="429"/>
      <c r="Q424" s="429"/>
      <c r="R424" s="429"/>
      <c r="S424" s="429"/>
      <c r="T424" s="429"/>
      <c r="U424" s="429"/>
      <c r="V424" s="429"/>
      <c r="W424" s="429"/>
      <c r="X424" s="429"/>
      <c r="Y424" s="429"/>
      <c r="Z424" s="429"/>
      <c r="AA424" s="429"/>
      <c r="AB424" s="429"/>
      <c r="AC424" s="429"/>
      <c r="AD424" s="429"/>
      <c r="AE424" s="429"/>
      <c r="AF424" s="429"/>
      <c r="AG424" s="429"/>
      <c r="AH424" s="429"/>
      <c r="AI424" s="429"/>
      <c r="AJ424" s="429"/>
      <c r="AK424" s="429"/>
      <c r="AL424" s="429"/>
      <c r="AM424" s="429"/>
      <c r="AN424" s="429"/>
      <c r="AO424" s="429"/>
      <c r="AP424" s="429"/>
      <c r="AQ424" s="429"/>
      <c r="AR424" s="429"/>
      <c r="AS424" s="429"/>
      <c r="AT424" s="429"/>
      <c r="AU424" s="429"/>
      <c r="AV424" s="429"/>
      <c r="AW424" s="429"/>
      <c r="AX424" s="429"/>
      <c r="AY424" s="429"/>
      <c r="AZ424" s="429"/>
      <c r="BA424" s="429"/>
      <c r="BB424" s="429"/>
      <c r="BC424" s="429"/>
      <c r="BD424" s="429"/>
      <c r="BE424" s="429"/>
      <c r="BF424" s="429"/>
      <c r="BG424" s="429"/>
      <c r="BH424" s="429"/>
      <c r="BI424" s="429"/>
      <c r="BJ424" s="429"/>
      <c r="BK424" s="429"/>
      <c r="BL424" s="429"/>
      <c r="BM424" s="429"/>
      <c r="BN424" s="429"/>
      <c r="BO424" s="429"/>
      <c r="BP424" s="429"/>
      <c r="BQ424" s="429"/>
      <c r="BR424" s="429"/>
    </row>
    <row r="425" spans="2:70" ht="12.75" customHeight="1" x14ac:dyDescent="0.2">
      <c r="B425" s="429"/>
      <c r="C425" s="429"/>
      <c r="D425" s="429"/>
      <c r="E425" s="429"/>
      <c r="F425" s="429"/>
      <c r="G425" s="429"/>
      <c r="H425" s="429"/>
      <c r="I425" s="429"/>
      <c r="J425" s="429"/>
      <c r="K425" s="473"/>
      <c r="L425" s="429"/>
      <c r="M425" s="429"/>
      <c r="N425" s="429"/>
      <c r="O425" s="429"/>
      <c r="P425" s="429"/>
      <c r="Q425" s="429"/>
      <c r="R425" s="429"/>
      <c r="S425" s="429"/>
      <c r="T425" s="429"/>
      <c r="U425" s="429"/>
      <c r="V425" s="429"/>
      <c r="W425" s="429"/>
      <c r="X425" s="429"/>
      <c r="Y425" s="429"/>
      <c r="Z425" s="429"/>
      <c r="AA425" s="429"/>
      <c r="AB425" s="429"/>
      <c r="AC425" s="429"/>
      <c r="AD425" s="429"/>
      <c r="AE425" s="429"/>
      <c r="AF425" s="429"/>
      <c r="AG425" s="429"/>
      <c r="AH425" s="429"/>
      <c r="AI425" s="429"/>
      <c r="AJ425" s="429"/>
      <c r="AK425" s="429"/>
      <c r="AL425" s="429"/>
      <c r="AM425" s="429"/>
      <c r="AN425" s="429"/>
      <c r="AO425" s="429"/>
      <c r="AP425" s="429"/>
      <c r="AQ425" s="429"/>
      <c r="AR425" s="429"/>
      <c r="AS425" s="429"/>
      <c r="AT425" s="429"/>
      <c r="AU425" s="429"/>
      <c r="AV425" s="429"/>
      <c r="AW425" s="429"/>
      <c r="AX425" s="429"/>
      <c r="AY425" s="429"/>
      <c r="AZ425" s="429"/>
      <c r="BA425" s="429"/>
      <c r="BB425" s="429"/>
      <c r="BC425" s="429"/>
      <c r="BD425" s="429"/>
      <c r="BE425" s="429"/>
      <c r="BF425" s="429"/>
      <c r="BG425" s="429"/>
      <c r="BH425" s="429"/>
      <c r="BI425" s="429"/>
      <c r="BJ425" s="429"/>
      <c r="BK425" s="429"/>
      <c r="BL425" s="429"/>
      <c r="BM425" s="429"/>
      <c r="BN425" s="429"/>
      <c r="BO425" s="429"/>
      <c r="BP425" s="429"/>
      <c r="BQ425" s="429"/>
      <c r="BR425" s="429"/>
    </row>
    <row r="426" spans="2:70" ht="12.75" customHeight="1" x14ac:dyDescent="0.2">
      <c r="B426" s="429"/>
      <c r="C426" s="429"/>
      <c r="D426" s="429"/>
      <c r="E426" s="429"/>
      <c r="F426" s="429"/>
      <c r="G426" s="429"/>
      <c r="H426" s="429"/>
      <c r="I426" s="429"/>
      <c r="J426" s="429"/>
      <c r="K426" s="473"/>
      <c r="L426" s="429"/>
      <c r="M426" s="429"/>
      <c r="N426" s="429"/>
      <c r="O426" s="429"/>
      <c r="P426" s="429"/>
      <c r="Q426" s="429"/>
      <c r="R426" s="429"/>
      <c r="S426" s="429"/>
      <c r="T426" s="429"/>
      <c r="U426" s="429"/>
      <c r="V426" s="429"/>
      <c r="W426" s="429"/>
      <c r="X426" s="429"/>
      <c r="Y426" s="429"/>
      <c r="Z426" s="429"/>
      <c r="AA426" s="429"/>
      <c r="AB426" s="429"/>
      <c r="AC426" s="429"/>
      <c r="AD426" s="429"/>
      <c r="AE426" s="429"/>
      <c r="AF426" s="429"/>
      <c r="AG426" s="429"/>
      <c r="AH426" s="429"/>
      <c r="AI426" s="429"/>
      <c r="AJ426" s="429"/>
      <c r="AK426" s="429"/>
      <c r="AL426" s="429"/>
      <c r="AM426" s="429"/>
      <c r="AN426" s="429"/>
      <c r="AO426" s="429"/>
      <c r="AP426" s="429"/>
      <c r="AQ426" s="429"/>
      <c r="AR426" s="429"/>
      <c r="AS426" s="429"/>
      <c r="AT426" s="429"/>
      <c r="AU426" s="429"/>
      <c r="AV426" s="429"/>
      <c r="AW426" s="429"/>
      <c r="AX426" s="429"/>
      <c r="AY426" s="429"/>
      <c r="AZ426" s="429"/>
      <c r="BA426" s="429"/>
      <c r="BB426" s="429"/>
      <c r="BC426" s="429"/>
      <c r="BD426" s="429"/>
      <c r="BE426" s="429"/>
      <c r="BF426" s="429"/>
      <c r="BG426" s="429"/>
      <c r="BH426" s="429"/>
      <c r="BI426" s="429"/>
      <c r="BJ426" s="429"/>
      <c r="BK426" s="429"/>
      <c r="BL426" s="429"/>
      <c r="BM426" s="429"/>
      <c r="BN426" s="429"/>
      <c r="BO426" s="429"/>
      <c r="BP426" s="429"/>
      <c r="BQ426" s="429"/>
      <c r="BR426" s="429"/>
    </row>
    <row r="427" spans="2:70" ht="12.75" customHeight="1" x14ac:dyDescent="0.2">
      <c r="B427" s="429"/>
      <c r="C427" s="429"/>
      <c r="D427" s="429"/>
      <c r="E427" s="429"/>
      <c r="F427" s="429"/>
      <c r="G427" s="429"/>
      <c r="H427" s="429"/>
      <c r="I427" s="429"/>
      <c r="J427" s="429"/>
      <c r="K427" s="473"/>
      <c r="L427" s="429"/>
      <c r="M427" s="429"/>
      <c r="N427" s="429"/>
      <c r="O427" s="429"/>
      <c r="P427" s="429"/>
      <c r="Q427" s="429"/>
      <c r="R427" s="429"/>
      <c r="S427" s="429"/>
      <c r="T427" s="429"/>
      <c r="U427" s="429"/>
      <c r="V427" s="429"/>
      <c r="W427" s="429"/>
      <c r="X427" s="429"/>
      <c r="Y427" s="429"/>
      <c r="Z427" s="429"/>
      <c r="AA427" s="429"/>
      <c r="AB427" s="429"/>
      <c r="AC427" s="429"/>
      <c r="AD427" s="429"/>
      <c r="AE427" s="429"/>
      <c r="AF427" s="429"/>
      <c r="AG427" s="429"/>
      <c r="AH427" s="429"/>
      <c r="AI427" s="429"/>
      <c r="AJ427" s="429"/>
      <c r="AK427" s="429"/>
      <c r="AL427" s="429"/>
      <c r="AM427" s="429"/>
      <c r="AN427" s="429"/>
      <c r="AO427" s="429"/>
      <c r="AP427" s="429"/>
      <c r="AQ427" s="429"/>
      <c r="AR427" s="429"/>
      <c r="AS427" s="429"/>
      <c r="AT427" s="429"/>
      <c r="AU427" s="429"/>
      <c r="AV427" s="429"/>
      <c r="AW427" s="429"/>
      <c r="AX427" s="429"/>
      <c r="AY427" s="429"/>
      <c r="AZ427" s="429"/>
      <c r="BA427" s="429"/>
      <c r="BB427" s="429"/>
      <c r="BC427" s="429"/>
      <c r="BD427" s="429"/>
      <c r="BE427" s="429"/>
      <c r="BF427" s="429"/>
      <c r="BG427" s="429"/>
      <c r="BH427" s="429"/>
      <c r="BI427" s="429"/>
      <c r="BJ427" s="429"/>
      <c r="BK427" s="429"/>
      <c r="BL427" s="429"/>
      <c r="BM427" s="429"/>
      <c r="BN427" s="429"/>
      <c r="BO427" s="429"/>
      <c r="BP427" s="429"/>
      <c r="BQ427" s="429"/>
      <c r="BR427" s="429"/>
    </row>
    <row r="428" spans="2:70" ht="12.75" customHeight="1" x14ac:dyDescent="0.2">
      <c r="B428" s="429"/>
      <c r="C428" s="429"/>
      <c r="D428" s="429"/>
      <c r="E428" s="429"/>
      <c r="F428" s="429"/>
      <c r="G428" s="429"/>
      <c r="H428" s="429"/>
      <c r="I428" s="429"/>
      <c r="J428" s="429"/>
      <c r="K428" s="473"/>
      <c r="L428" s="429"/>
      <c r="M428" s="429"/>
      <c r="N428" s="429"/>
      <c r="O428" s="429"/>
      <c r="P428" s="429"/>
      <c r="Q428" s="429"/>
      <c r="R428" s="429"/>
      <c r="S428" s="429"/>
      <c r="T428" s="429"/>
      <c r="U428" s="429"/>
      <c r="V428" s="429"/>
      <c r="W428" s="429"/>
      <c r="X428" s="429"/>
      <c r="Y428" s="429"/>
      <c r="Z428" s="429"/>
      <c r="AA428" s="429"/>
      <c r="AB428" s="429"/>
      <c r="AC428" s="429"/>
      <c r="AD428" s="429"/>
      <c r="AE428" s="429"/>
      <c r="AF428" s="429"/>
      <c r="AG428" s="429"/>
      <c r="AH428" s="429"/>
      <c r="AI428" s="429"/>
      <c r="AJ428" s="429"/>
      <c r="AK428" s="429"/>
      <c r="AL428" s="429"/>
      <c r="AM428" s="429"/>
      <c r="AN428" s="429"/>
      <c r="AO428" s="429"/>
      <c r="AP428" s="429"/>
      <c r="AQ428" s="429"/>
      <c r="AR428" s="429"/>
      <c r="AS428" s="429"/>
      <c r="AT428" s="429"/>
      <c r="AU428" s="429"/>
      <c r="AV428" s="429"/>
      <c r="AW428" s="429"/>
      <c r="AX428" s="429"/>
      <c r="AY428" s="429"/>
      <c r="AZ428" s="429"/>
      <c r="BA428" s="429"/>
      <c r="BB428" s="429"/>
      <c r="BC428" s="429"/>
      <c r="BD428" s="429"/>
      <c r="BE428" s="429"/>
      <c r="BF428" s="429"/>
      <c r="BG428" s="429"/>
      <c r="BH428" s="429"/>
      <c r="BI428" s="429"/>
      <c r="BJ428" s="429"/>
      <c r="BK428" s="429"/>
      <c r="BL428" s="429"/>
      <c r="BM428" s="429"/>
      <c r="BN428" s="429"/>
      <c r="BO428" s="429"/>
      <c r="BP428" s="429"/>
      <c r="BQ428" s="429"/>
      <c r="BR428" s="429"/>
    </row>
    <row r="429" spans="2:70" ht="12.75" customHeight="1" x14ac:dyDescent="0.2">
      <c r="B429" s="429"/>
      <c r="C429" s="429"/>
      <c r="D429" s="429"/>
      <c r="E429" s="429"/>
      <c r="F429" s="429"/>
      <c r="G429" s="429"/>
      <c r="H429" s="429"/>
      <c r="I429" s="429"/>
      <c r="J429" s="429"/>
      <c r="K429" s="473"/>
      <c r="L429" s="429"/>
      <c r="M429" s="429"/>
      <c r="N429" s="429"/>
      <c r="O429" s="429"/>
      <c r="P429" s="429"/>
      <c r="Q429" s="429"/>
      <c r="R429" s="429"/>
      <c r="S429" s="429"/>
      <c r="T429" s="429"/>
      <c r="U429" s="429"/>
      <c r="V429" s="429"/>
      <c r="W429" s="429"/>
      <c r="X429" s="429"/>
      <c r="Y429" s="429"/>
      <c r="Z429" s="429"/>
      <c r="AA429" s="429"/>
      <c r="AB429" s="429"/>
      <c r="AC429" s="429"/>
      <c r="AD429" s="429"/>
      <c r="AE429" s="429"/>
      <c r="AF429" s="429"/>
      <c r="AG429" s="429"/>
      <c r="AH429" s="429"/>
      <c r="AI429" s="429"/>
      <c r="AJ429" s="429"/>
      <c r="AK429" s="429"/>
      <c r="AL429" s="429"/>
      <c r="AM429" s="429"/>
      <c r="AN429" s="429"/>
      <c r="AO429" s="429"/>
      <c r="AP429" s="429"/>
      <c r="AQ429" s="429"/>
      <c r="AR429" s="429"/>
      <c r="AS429" s="429"/>
      <c r="AT429" s="429"/>
      <c r="AU429" s="429"/>
      <c r="AV429" s="429"/>
      <c r="AW429" s="429"/>
      <c r="AX429" s="429"/>
      <c r="AY429" s="429"/>
      <c r="AZ429" s="429"/>
      <c r="BA429" s="429"/>
      <c r="BB429" s="429"/>
      <c r="BC429" s="429"/>
      <c r="BD429" s="429"/>
      <c r="BE429" s="429"/>
      <c r="BF429" s="429"/>
      <c r="BG429" s="429"/>
      <c r="BH429" s="429"/>
      <c r="BI429" s="429"/>
      <c r="BJ429" s="429"/>
      <c r="BK429" s="429"/>
      <c r="BL429" s="429"/>
      <c r="BM429" s="429"/>
      <c r="BN429" s="429"/>
      <c r="BO429" s="429"/>
      <c r="BP429" s="429"/>
      <c r="BQ429" s="429"/>
      <c r="BR429" s="429"/>
    </row>
    <row r="430" spans="2:70" ht="12.75" customHeight="1" x14ac:dyDescent="0.2">
      <c r="B430" s="429"/>
      <c r="C430" s="429"/>
      <c r="D430" s="429"/>
      <c r="E430" s="429"/>
      <c r="F430" s="429"/>
      <c r="G430" s="429"/>
      <c r="H430" s="429"/>
      <c r="I430" s="429"/>
      <c r="J430" s="429"/>
      <c r="K430" s="473"/>
      <c r="L430" s="429"/>
      <c r="M430" s="429"/>
      <c r="N430" s="429"/>
      <c r="O430" s="429"/>
      <c r="P430" s="429"/>
      <c r="Q430" s="429"/>
      <c r="R430" s="429"/>
      <c r="S430" s="429"/>
      <c r="T430" s="429"/>
      <c r="U430" s="429"/>
      <c r="V430" s="429"/>
      <c r="W430" s="429"/>
      <c r="X430" s="429"/>
      <c r="Y430" s="429"/>
      <c r="Z430" s="429"/>
      <c r="AA430" s="429"/>
      <c r="AB430" s="429"/>
      <c r="AC430" s="429"/>
      <c r="AD430" s="429"/>
      <c r="AE430" s="429"/>
      <c r="AF430" s="429"/>
      <c r="AG430" s="429"/>
      <c r="AH430" s="429"/>
      <c r="AI430" s="429"/>
      <c r="AJ430" s="429"/>
      <c r="AK430" s="429"/>
      <c r="AL430" s="429"/>
      <c r="AM430" s="429"/>
      <c r="AN430" s="429"/>
      <c r="AO430" s="429"/>
      <c r="AP430" s="429"/>
      <c r="AQ430" s="429"/>
      <c r="AR430" s="429"/>
      <c r="AS430" s="429"/>
      <c r="AT430" s="429"/>
      <c r="AU430" s="429"/>
      <c r="AV430" s="429"/>
      <c r="AW430" s="429"/>
      <c r="AX430" s="429"/>
      <c r="AY430" s="429"/>
      <c r="AZ430" s="429"/>
      <c r="BA430" s="429"/>
      <c r="BB430" s="429"/>
      <c r="BC430" s="429"/>
      <c r="BD430" s="429"/>
      <c r="BE430" s="429"/>
      <c r="BF430" s="429"/>
      <c r="BG430" s="429"/>
      <c r="BH430" s="429"/>
      <c r="BI430" s="429"/>
      <c r="BJ430" s="429"/>
      <c r="BK430" s="429"/>
      <c r="BL430" s="429"/>
      <c r="BM430" s="429"/>
      <c r="BN430" s="429"/>
      <c r="BO430" s="429"/>
      <c r="BP430" s="429"/>
      <c r="BQ430" s="429"/>
      <c r="BR430" s="429"/>
    </row>
    <row r="431" spans="2:70" ht="12.75" customHeight="1" x14ac:dyDescent="0.2">
      <c r="B431" s="429"/>
      <c r="C431" s="429"/>
      <c r="D431" s="429"/>
      <c r="E431" s="429"/>
      <c r="F431" s="429"/>
      <c r="G431" s="429"/>
      <c r="H431" s="429"/>
      <c r="I431" s="429"/>
      <c r="J431" s="429"/>
      <c r="K431" s="473"/>
      <c r="L431" s="429"/>
      <c r="M431" s="429"/>
      <c r="N431" s="429"/>
      <c r="O431" s="429"/>
      <c r="P431" s="429"/>
      <c r="Q431" s="429"/>
      <c r="R431" s="429"/>
      <c r="S431" s="429"/>
      <c r="T431" s="429"/>
      <c r="U431" s="429"/>
      <c r="V431" s="429"/>
      <c r="W431" s="429"/>
      <c r="X431" s="429"/>
      <c r="Y431" s="429"/>
      <c r="Z431" s="429"/>
      <c r="AA431" s="429"/>
      <c r="AB431" s="429"/>
      <c r="AC431" s="429"/>
      <c r="AD431" s="429"/>
      <c r="AE431" s="429"/>
      <c r="AF431" s="429"/>
      <c r="AG431" s="429"/>
      <c r="AH431" s="429"/>
      <c r="AI431" s="429"/>
      <c r="AJ431" s="429"/>
      <c r="AK431" s="429"/>
      <c r="AL431" s="429"/>
      <c r="AM431" s="429"/>
      <c r="AN431" s="429"/>
      <c r="AO431" s="429"/>
      <c r="AP431" s="429"/>
      <c r="AQ431" s="429"/>
      <c r="AR431" s="429"/>
      <c r="AS431" s="429"/>
      <c r="AT431" s="429"/>
      <c r="AU431" s="429"/>
      <c r="AV431" s="429"/>
      <c r="AW431" s="429"/>
      <c r="AX431" s="429"/>
      <c r="AY431" s="429"/>
      <c r="AZ431" s="429"/>
      <c r="BA431" s="429"/>
      <c r="BB431" s="429"/>
      <c r="BC431" s="429"/>
      <c r="BD431" s="429"/>
      <c r="BE431" s="429"/>
      <c r="BF431" s="429"/>
      <c r="BG431" s="429"/>
      <c r="BH431" s="429"/>
      <c r="BI431" s="429"/>
      <c r="BJ431" s="429"/>
      <c r="BK431" s="429"/>
      <c r="BL431" s="429"/>
      <c r="BM431" s="429"/>
      <c r="BN431" s="429"/>
      <c r="BO431" s="429"/>
      <c r="BP431" s="429"/>
      <c r="BQ431" s="429"/>
      <c r="BR431" s="429"/>
    </row>
    <row r="432" spans="2:70" ht="12.75" customHeight="1" x14ac:dyDescent="0.2">
      <c r="B432" s="429"/>
      <c r="C432" s="429"/>
      <c r="D432" s="429"/>
      <c r="E432" s="429"/>
      <c r="F432" s="429"/>
      <c r="G432" s="429"/>
      <c r="H432" s="429"/>
      <c r="I432" s="429"/>
      <c r="J432" s="429"/>
      <c r="K432" s="473"/>
      <c r="L432" s="429"/>
      <c r="M432" s="429"/>
      <c r="N432" s="429"/>
      <c r="O432" s="429"/>
      <c r="P432" s="429"/>
      <c r="Q432" s="429"/>
      <c r="R432" s="429"/>
      <c r="S432" s="429"/>
      <c r="T432" s="429"/>
      <c r="U432" s="429"/>
      <c r="V432" s="429"/>
      <c r="W432" s="429"/>
      <c r="X432" s="429"/>
      <c r="Y432" s="429"/>
      <c r="Z432" s="429"/>
      <c r="AA432" s="429"/>
      <c r="AB432" s="429"/>
      <c r="AC432" s="429"/>
      <c r="AD432" s="429"/>
      <c r="AE432" s="429"/>
      <c r="AF432" s="429"/>
      <c r="AG432" s="429"/>
      <c r="AH432" s="429"/>
      <c r="AI432" s="429"/>
      <c r="AJ432" s="429"/>
      <c r="AK432" s="429"/>
      <c r="AL432" s="429"/>
      <c r="AM432" s="429"/>
      <c r="AN432" s="429"/>
      <c r="AO432" s="429"/>
      <c r="AP432" s="429"/>
      <c r="AQ432" s="429"/>
      <c r="AR432" s="429"/>
      <c r="AS432" s="429"/>
      <c r="AT432" s="429"/>
      <c r="AU432" s="429"/>
      <c r="AV432" s="429"/>
      <c r="AW432" s="429"/>
      <c r="AX432" s="429"/>
      <c r="AY432" s="429"/>
      <c r="AZ432" s="429"/>
      <c r="BA432" s="429"/>
      <c r="BB432" s="429"/>
      <c r="BC432" s="429"/>
      <c r="BD432" s="429"/>
      <c r="BE432" s="429"/>
      <c r="BF432" s="429"/>
      <c r="BG432" s="429"/>
      <c r="BH432" s="429"/>
      <c r="BI432" s="429"/>
      <c r="BJ432" s="429"/>
      <c r="BK432" s="429"/>
      <c r="BL432" s="429"/>
      <c r="BM432" s="429"/>
      <c r="BN432" s="429"/>
      <c r="BO432" s="429"/>
      <c r="BP432" s="429"/>
      <c r="BQ432" s="429"/>
      <c r="BR432" s="429"/>
    </row>
    <row r="433" spans="2:70" ht="12.75" customHeight="1" x14ac:dyDescent="0.2">
      <c r="B433" s="429"/>
      <c r="C433" s="429"/>
      <c r="D433" s="429"/>
      <c r="E433" s="429"/>
      <c r="F433" s="429"/>
      <c r="G433" s="429"/>
      <c r="H433" s="429"/>
      <c r="I433" s="429"/>
      <c r="J433" s="429"/>
      <c r="K433" s="473"/>
      <c r="L433" s="429"/>
      <c r="M433" s="429"/>
      <c r="N433" s="429"/>
      <c r="O433" s="429"/>
      <c r="P433" s="429"/>
      <c r="Q433" s="429"/>
      <c r="R433" s="429"/>
      <c r="S433" s="429"/>
      <c r="T433" s="429"/>
      <c r="U433" s="429"/>
      <c r="V433" s="429"/>
      <c r="W433" s="429"/>
      <c r="X433" s="429"/>
      <c r="Y433" s="429"/>
      <c r="Z433" s="429"/>
      <c r="AA433" s="429"/>
      <c r="AB433" s="429"/>
      <c r="AC433" s="429"/>
      <c r="AD433" s="429"/>
      <c r="AE433" s="429"/>
      <c r="AF433" s="429"/>
      <c r="AG433" s="429"/>
      <c r="AH433" s="429"/>
      <c r="AI433" s="429"/>
      <c r="AJ433" s="429"/>
      <c r="AK433" s="429"/>
      <c r="AL433" s="429"/>
      <c r="AM433" s="429"/>
      <c r="AN433" s="429"/>
      <c r="AO433" s="429"/>
      <c r="AP433" s="429"/>
      <c r="AQ433" s="429"/>
      <c r="AR433" s="429"/>
      <c r="AS433" s="429"/>
      <c r="AT433" s="429"/>
      <c r="AU433" s="429"/>
      <c r="AV433" s="429"/>
      <c r="AW433" s="429"/>
      <c r="AX433" s="429"/>
      <c r="AY433" s="429"/>
      <c r="AZ433" s="429"/>
      <c r="BA433" s="429"/>
      <c r="BB433" s="429"/>
      <c r="BC433" s="429"/>
      <c r="BD433" s="429"/>
      <c r="BE433" s="429"/>
      <c r="BF433" s="429"/>
      <c r="BG433" s="429"/>
      <c r="BH433" s="429"/>
      <c r="BI433" s="429"/>
      <c r="BJ433" s="429"/>
      <c r="BK433" s="429"/>
      <c r="BL433" s="429"/>
      <c r="BM433" s="429"/>
      <c r="BN433" s="429"/>
      <c r="BO433" s="429"/>
      <c r="BP433" s="429"/>
      <c r="BQ433" s="429"/>
      <c r="BR433" s="429"/>
    </row>
    <row r="434" spans="2:70" ht="12.75" customHeight="1" x14ac:dyDescent="0.2">
      <c r="B434" s="429"/>
      <c r="C434" s="429"/>
      <c r="D434" s="429"/>
      <c r="E434" s="429"/>
      <c r="F434" s="429"/>
      <c r="G434" s="429"/>
      <c r="H434" s="429"/>
      <c r="I434" s="429"/>
      <c r="J434" s="429"/>
      <c r="K434" s="473"/>
      <c r="L434" s="429"/>
      <c r="M434" s="429"/>
      <c r="N434" s="429"/>
      <c r="O434" s="429"/>
      <c r="P434" s="429"/>
      <c r="Q434" s="429"/>
      <c r="R434" s="429"/>
      <c r="S434" s="429"/>
      <c r="T434" s="429"/>
      <c r="U434" s="429"/>
      <c r="V434" s="429"/>
      <c r="W434" s="429"/>
      <c r="X434" s="429"/>
      <c r="Y434" s="429"/>
      <c r="Z434" s="429"/>
      <c r="AA434" s="429"/>
      <c r="AB434" s="429"/>
      <c r="AC434" s="429"/>
      <c r="AD434" s="429"/>
      <c r="AE434" s="429"/>
      <c r="AF434" s="429"/>
      <c r="AG434" s="429"/>
      <c r="AH434" s="429"/>
      <c r="AI434" s="429"/>
      <c r="AJ434" s="429"/>
      <c r="AK434" s="429"/>
      <c r="AL434" s="429"/>
      <c r="AM434" s="429"/>
      <c r="AN434" s="429"/>
      <c r="AO434" s="429"/>
      <c r="AP434" s="429"/>
      <c r="AQ434" s="429"/>
      <c r="AR434" s="429"/>
      <c r="AS434" s="429"/>
      <c r="AT434" s="429"/>
      <c r="AU434" s="429"/>
      <c r="AV434" s="429"/>
      <c r="AW434" s="429"/>
      <c r="AX434" s="429"/>
      <c r="AY434" s="429"/>
      <c r="AZ434" s="429"/>
      <c r="BA434" s="429"/>
      <c r="BB434" s="429"/>
      <c r="BC434" s="429"/>
      <c r="BD434" s="429"/>
      <c r="BE434" s="429"/>
      <c r="BF434" s="429"/>
      <c r="BG434" s="429"/>
      <c r="BH434" s="429"/>
      <c r="BI434" s="429"/>
      <c r="BJ434" s="429"/>
      <c r="BK434" s="429"/>
      <c r="BL434" s="429"/>
      <c r="BM434" s="429"/>
      <c r="BN434" s="429"/>
      <c r="BO434" s="429"/>
      <c r="BP434" s="429"/>
      <c r="BQ434" s="429"/>
      <c r="BR434" s="429"/>
    </row>
    <row r="435" spans="2:70" ht="12.75" customHeight="1" x14ac:dyDescent="0.2">
      <c r="B435" s="429"/>
      <c r="C435" s="429"/>
      <c r="D435" s="429"/>
      <c r="E435" s="429"/>
      <c r="F435" s="429"/>
      <c r="G435" s="429"/>
      <c r="H435" s="429"/>
      <c r="I435" s="429"/>
      <c r="J435" s="429"/>
      <c r="K435" s="473"/>
      <c r="L435" s="429"/>
      <c r="M435" s="429"/>
      <c r="N435" s="429"/>
      <c r="O435" s="429"/>
      <c r="P435" s="429"/>
      <c r="Q435" s="429"/>
      <c r="R435" s="429"/>
      <c r="S435" s="429"/>
      <c r="T435" s="429"/>
      <c r="U435" s="429"/>
      <c r="V435" s="429"/>
      <c r="W435" s="429"/>
      <c r="X435" s="429"/>
      <c r="Y435" s="429"/>
      <c r="Z435" s="429"/>
      <c r="AA435" s="429"/>
      <c r="AB435" s="429"/>
      <c r="AC435" s="429"/>
      <c r="AD435" s="429"/>
      <c r="AE435" s="429"/>
      <c r="AF435" s="429"/>
      <c r="AG435" s="429"/>
      <c r="AH435" s="429"/>
      <c r="AI435" s="429"/>
      <c r="AJ435" s="429"/>
      <c r="AK435" s="429"/>
      <c r="AL435" s="429"/>
      <c r="AM435" s="429"/>
      <c r="AN435" s="429"/>
      <c r="AO435" s="429"/>
      <c r="AP435" s="429"/>
      <c r="AQ435" s="429"/>
      <c r="AR435" s="429"/>
      <c r="AS435" s="429"/>
      <c r="AT435" s="429"/>
      <c r="AU435" s="429"/>
      <c r="AV435" s="429"/>
      <c r="AW435" s="429"/>
      <c r="AX435" s="429"/>
      <c r="AY435" s="429"/>
      <c r="AZ435" s="429"/>
      <c r="BA435" s="429"/>
      <c r="BB435" s="429"/>
      <c r="BC435" s="429"/>
      <c r="BD435" s="429"/>
      <c r="BE435" s="429"/>
      <c r="BF435" s="429"/>
      <c r="BG435" s="429"/>
      <c r="BH435" s="429"/>
      <c r="BI435" s="429"/>
      <c r="BJ435" s="429"/>
      <c r="BK435" s="429"/>
      <c r="BL435" s="429"/>
      <c r="BM435" s="429"/>
      <c r="BN435" s="429"/>
      <c r="BO435" s="429"/>
      <c r="BP435" s="429"/>
      <c r="BQ435" s="429"/>
      <c r="BR435" s="429"/>
    </row>
    <row r="436" spans="2:70" ht="12.75" customHeight="1" x14ac:dyDescent="0.2">
      <c r="B436" s="429"/>
      <c r="C436" s="429"/>
      <c r="D436" s="429"/>
      <c r="E436" s="429"/>
      <c r="F436" s="429"/>
      <c r="G436" s="429"/>
      <c r="H436" s="429"/>
      <c r="I436" s="429"/>
      <c r="J436" s="429"/>
      <c r="K436" s="473"/>
      <c r="L436" s="429"/>
      <c r="M436" s="429"/>
      <c r="N436" s="429"/>
      <c r="O436" s="429"/>
      <c r="P436" s="429"/>
      <c r="Q436" s="429"/>
      <c r="R436" s="429"/>
      <c r="S436" s="429"/>
      <c r="T436" s="429"/>
      <c r="U436" s="429"/>
      <c r="V436" s="429"/>
      <c r="W436" s="429"/>
      <c r="X436" s="429"/>
      <c r="Y436" s="429"/>
      <c r="Z436" s="429"/>
      <c r="AA436" s="429"/>
      <c r="AB436" s="429"/>
      <c r="AC436" s="429"/>
      <c r="AD436" s="429"/>
      <c r="AE436" s="429"/>
      <c r="AF436" s="429"/>
      <c r="AG436" s="429"/>
      <c r="AH436" s="429"/>
      <c r="AI436" s="429"/>
      <c r="AJ436" s="429"/>
      <c r="AK436" s="429"/>
      <c r="AL436" s="429"/>
      <c r="AM436" s="429"/>
      <c r="AN436" s="429"/>
      <c r="AO436" s="429"/>
      <c r="AP436" s="429"/>
      <c r="AQ436" s="429"/>
      <c r="AR436" s="429"/>
      <c r="AS436" s="429"/>
      <c r="AT436" s="429"/>
      <c r="AU436" s="429"/>
      <c r="AV436" s="429"/>
      <c r="AW436" s="429"/>
      <c r="AX436" s="429"/>
      <c r="AY436" s="429"/>
      <c r="AZ436" s="429"/>
      <c r="BA436" s="429"/>
      <c r="BB436" s="429"/>
      <c r="BC436" s="429"/>
      <c r="BD436" s="429"/>
      <c r="BE436" s="429"/>
      <c r="BF436" s="429"/>
      <c r="BG436" s="429"/>
      <c r="BH436" s="429"/>
      <c r="BI436" s="429"/>
      <c r="BJ436" s="429"/>
      <c r="BK436" s="429"/>
      <c r="BL436" s="429"/>
      <c r="BM436" s="429"/>
      <c r="BN436" s="429"/>
      <c r="BO436" s="429"/>
      <c r="BP436" s="429"/>
      <c r="BQ436" s="429"/>
      <c r="BR436" s="429"/>
    </row>
    <row r="437" spans="2:70" ht="12.75" customHeight="1" x14ac:dyDescent="0.2">
      <c r="B437" s="429"/>
      <c r="C437" s="429"/>
      <c r="D437" s="429"/>
      <c r="E437" s="429"/>
      <c r="F437" s="429"/>
      <c r="G437" s="429"/>
      <c r="H437" s="429"/>
      <c r="I437" s="429"/>
      <c r="J437" s="429"/>
      <c r="K437" s="473"/>
      <c r="L437" s="429"/>
      <c r="M437" s="429"/>
      <c r="N437" s="429"/>
      <c r="O437" s="429"/>
      <c r="P437" s="429"/>
      <c r="Q437" s="429"/>
      <c r="R437" s="429"/>
      <c r="S437" s="429"/>
      <c r="T437" s="429"/>
      <c r="U437" s="429"/>
      <c r="V437" s="429"/>
      <c r="W437" s="429"/>
      <c r="X437" s="429"/>
      <c r="Y437" s="429"/>
      <c r="Z437" s="429"/>
      <c r="AA437" s="429"/>
      <c r="AB437" s="429"/>
      <c r="AC437" s="429"/>
      <c r="AD437" s="429"/>
      <c r="AE437" s="429"/>
      <c r="AF437" s="429"/>
      <c r="AG437" s="429"/>
      <c r="AH437" s="429"/>
      <c r="AI437" s="429"/>
      <c r="AJ437" s="429"/>
      <c r="AK437" s="429"/>
      <c r="AL437" s="429"/>
      <c r="AM437" s="429"/>
      <c r="AN437" s="429"/>
      <c r="AO437" s="429"/>
      <c r="AP437" s="429"/>
      <c r="AQ437" s="429"/>
      <c r="AR437" s="429"/>
      <c r="AS437" s="429"/>
      <c r="AT437" s="429"/>
      <c r="AU437" s="429"/>
      <c r="AV437" s="429"/>
      <c r="AW437" s="429"/>
      <c r="AX437" s="429"/>
      <c r="AY437" s="429"/>
      <c r="AZ437" s="429"/>
      <c r="BA437" s="429"/>
      <c r="BB437" s="429"/>
      <c r="BC437" s="429"/>
      <c r="BD437" s="429"/>
      <c r="BE437" s="429"/>
      <c r="BF437" s="429"/>
      <c r="BG437" s="429"/>
      <c r="BH437" s="429"/>
      <c r="BI437" s="429"/>
      <c r="BJ437" s="429"/>
      <c r="BK437" s="429"/>
      <c r="BL437" s="429"/>
      <c r="BM437" s="429"/>
      <c r="BN437" s="429"/>
      <c r="BO437" s="429"/>
      <c r="BP437" s="429"/>
      <c r="BQ437" s="429"/>
      <c r="BR437" s="429"/>
    </row>
    <row r="438" spans="2:70" ht="12.75" customHeight="1" x14ac:dyDescent="0.2">
      <c r="B438" s="429"/>
      <c r="C438" s="429"/>
      <c r="D438" s="429"/>
      <c r="E438" s="429"/>
      <c r="F438" s="429"/>
      <c r="G438" s="429"/>
      <c r="H438" s="429"/>
      <c r="I438" s="429"/>
      <c r="J438" s="429"/>
      <c r="K438" s="473"/>
      <c r="L438" s="429"/>
      <c r="M438" s="429"/>
      <c r="N438" s="429"/>
      <c r="O438" s="429"/>
      <c r="P438" s="429"/>
      <c r="Q438" s="429"/>
      <c r="R438" s="429"/>
      <c r="S438" s="429"/>
      <c r="T438" s="429"/>
      <c r="U438" s="429"/>
      <c r="V438" s="429"/>
      <c r="W438" s="429"/>
      <c r="X438" s="429"/>
      <c r="Y438" s="429"/>
      <c r="Z438" s="429"/>
      <c r="AA438" s="429"/>
      <c r="AB438" s="429"/>
      <c r="AC438" s="429"/>
      <c r="AD438" s="429"/>
      <c r="AE438" s="429"/>
      <c r="AF438" s="429"/>
      <c r="AG438" s="429"/>
      <c r="AH438" s="429"/>
      <c r="AI438" s="429"/>
      <c r="AJ438" s="429"/>
      <c r="AK438" s="429"/>
      <c r="AL438" s="429"/>
      <c r="AM438" s="429"/>
      <c r="AN438" s="429"/>
      <c r="AO438" s="429"/>
      <c r="AP438" s="429"/>
      <c r="AQ438" s="429"/>
      <c r="AR438" s="429"/>
      <c r="AS438" s="429"/>
      <c r="AT438" s="429"/>
      <c r="AU438" s="429"/>
      <c r="AV438" s="429"/>
      <c r="AW438" s="429"/>
      <c r="AX438" s="429"/>
      <c r="AY438" s="429"/>
      <c r="AZ438" s="429"/>
      <c r="BA438" s="429"/>
      <c r="BB438" s="429"/>
      <c r="BC438" s="429"/>
      <c r="BD438" s="429"/>
      <c r="BE438" s="429"/>
      <c r="BF438" s="429"/>
      <c r="BG438" s="429"/>
      <c r="BH438" s="429"/>
      <c r="BI438" s="429"/>
      <c r="BJ438" s="429"/>
      <c r="BK438" s="429"/>
      <c r="BL438" s="429"/>
      <c r="BM438" s="429"/>
      <c r="BN438" s="429"/>
      <c r="BO438" s="429"/>
      <c r="BP438" s="429"/>
      <c r="BQ438" s="429"/>
      <c r="BR438" s="429"/>
    </row>
    <row r="439" spans="2:70" ht="12.75" customHeight="1" x14ac:dyDescent="0.2">
      <c r="B439" s="429"/>
      <c r="C439" s="429"/>
      <c r="D439" s="429"/>
      <c r="E439" s="429"/>
      <c r="F439" s="429"/>
      <c r="G439" s="429"/>
      <c r="H439" s="429"/>
      <c r="I439" s="429"/>
      <c r="J439" s="429"/>
      <c r="K439" s="473"/>
      <c r="L439" s="429"/>
      <c r="M439" s="429"/>
      <c r="N439" s="429"/>
      <c r="O439" s="429"/>
      <c r="P439" s="429"/>
      <c r="Q439" s="429"/>
      <c r="R439" s="429"/>
      <c r="S439" s="429"/>
      <c r="T439" s="429"/>
      <c r="U439" s="429"/>
      <c r="V439" s="429"/>
      <c r="W439" s="429"/>
      <c r="X439" s="429"/>
      <c r="Y439" s="429"/>
      <c r="Z439" s="429"/>
      <c r="AA439" s="429"/>
      <c r="AB439" s="429"/>
      <c r="AC439" s="429"/>
      <c r="AD439" s="429"/>
      <c r="AE439" s="429"/>
      <c r="AF439" s="429"/>
      <c r="AG439" s="429"/>
      <c r="AH439" s="429"/>
      <c r="AI439" s="429"/>
      <c r="AJ439" s="429"/>
      <c r="AK439" s="429"/>
      <c r="AL439" s="429"/>
      <c r="AM439" s="429"/>
      <c r="AN439" s="429"/>
      <c r="AO439" s="429"/>
      <c r="AP439" s="429"/>
      <c r="AQ439" s="429"/>
      <c r="AR439" s="429"/>
      <c r="AS439" s="429"/>
      <c r="AT439" s="429"/>
      <c r="AU439" s="429"/>
      <c r="AV439" s="429"/>
      <c r="AW439" s="429"/>
      <c r="AX439" s="429"/>
      <c r="AY439" s="429"/>
      <c r="AZ439" s="429"/>
      <c r="BA439" s="429"/>
      <c r="BB439" s="429"/>
      <c r="BC439" s="429"/>
      <c r="BD439" s="429"/>
      <c r="BE439" s="429"/>
      <c r="BF439" s="429"/>
      <c r="BG439" s="429"/>
      <c r="BH439" s="429"/>
      <c r="BI439" s="429"/>
      <c r="BJ439" s="429"/>
      <c r="BK439" s="429"/>
      <c r="BL439" s="429"/>
      <c r="BM439" s="429"/>
      <c r="BN439" s="429"/>
      <c r="BO439" s="429"/>
      <c r="BP439" s="429"/>
      <c r="BQ439" s="429"/>
      <c r="BR439" s="429"/>
    </row>
    <row r="440" spans="2:70" ht="12.75" customHeight="1" x14ac:dyDescent="0.2">
      <c r="B440" s="429"/>
      <c r="C440" s="429"/>
      <c r="D440" s="429"/>
      <c r="E440" s="429"/>
      <c r="F440" s="429"/>
      <c r="G440" s="429"/>
      <c r="H440" s="429"/>
      <c r="I440" s="429"/>
      <c r="J440" s="429"/>
      <c r="K440" s="473"/>
      <c r="L440" s="429"/>
      <c r="M440" s="429"/>
      <c r="N440" s="429"/>
      <c r="O440" s="429"/>
      <c r="P440" s="429"/>
      <c r="Q440" s="429"/>
      <c r="R440" s="429"/>
      <c r="S440" s="429"/>
      <c r="T440" s="429"/>
      <c r="U440" s="429"/>
      <c r="V440" s="429"/>
      <c r="W440" s="429"/>
      <c r="X440" s="429"/>
      <c r="Y440" s="429"/>
      <c r="Z440" s="429"/>
      <c r="AA440" s="429"/>
      <c r="AB440" s="429"/>
      <c r="AC440" s="429"/>
      <c r="AD440" s="429"/>
      <c r="AE440" s="429"/>
      <c r="AF440" s="429"/>
      <c r="AG440" s="429"/>
      <c r="AH440" s="429"/>
      <c r="AI440" s="429"/>
      <c r="AJ440" s="429"/>
      <c r="AK440" s="429"/>
      <c r="AL440" s="429"/>
      <c r="AM440" s="429"/>
      <c r="AN440" s="429"/>
      <c r="AO440" s="429"/>
      <c r="AP440" s="429"/>
      <c r="AQ440" s="429"/>
      <c r="AR440" s="429"/>
      <c r="AS440" s="429"/>
      <c r="AT440" s="429"/>
      <c r="AU440" s="429"/>
      <c r="AV440" s="429"/>
      <c r="AW440" s="429"/>
      <c r="AX440" s="429"/>
      <c r="AY440" s="429"/>
      <c r="AZ440" s="429"/>
      <c r="BA440" s="429"/>
      <c r="BB440" s="429"/>
      <c r="BC440" s="429"/>
      <c r="BD440" s="429"/>
      <c r="BE440" s="429"/>
      <c r="BF440" s="429"/>
      <c r="BG440" s="429"/>
      <c r="BH440" s="429"/>
      <c r="BI440" s="429"/>
      <c r="BJ440" s="429"/>
      <c r="BK440" s="429"/>
      <c r="BL440" s="429"/>
      <c r="BM440" s="429"/>
      <c r="BN440" s="429"/>
      <c r="BO440" s="429"/>
      <c r="BP440" s="429"/>
      <c r="BQ440" s="429"/>
      <c r="BR440" s="429"/>
    </row>
    <row r="441" spans="2:70" ht="12.75" customHeight="1" x14ac:dyDescent="0.2">
      <c r="B441" s="429"/>
      <c r="C441" s="429"/>
      <c r="D441" s="429"/>
      <c r="E441" s="429"/>
      <c r="F441" s="429"/>
      <c r="G441" s="429"/>
      <c r="H441" s="429"/>
      <c r="I441" s="429"/>
      <c r="J441" s="429"/>
      <c r="K441" s="473"/>
      <c r="L441" s="429"/>
      <c r="M441" s="429"/>
      <c r="N441" s="429"/>
      <c r="O441" s="429"/>
      <c r="P441" s="429"/>
      <c r="Q441" s="429"/>
      <c r="R441" s="429"/>
      <c r="S441" s="429"/>
      <c r="T441" s="429"/>
      <c r="U441" s="429"/>
      <c r="V441" s="429"/>
      <c r="W441" s="429"/>
      <c r="X441" s="429"/>
      <c r="Y441" s="429"/>
      <c r="Z441" s="429"/>
      <c r="AA441" s="429"/>
      <c r="AB441" s="429"/>
      <c r="AC441" s="429"/>
      <c r="AD441" s="429"/>
      <c r="AE441" s="429"/>
      <c r="AF441" s="429"/>
      <c r="AG441" s="429"/>
      <c r="AH441" s="429"/>
      <c r="AI441" s="429"/>
      <c r="AJ441" s="429"/>
      <c r="AK441" s="429"/>
      <c r="AL441" s="429"/>
      <c r="AM441" s="429"/>
      <c r="AN441" s="429"/>
      <c r="AO441" s="429"/>
      <c r="AP441" s="429"/>
      <c r="AQ441" s="429"/>
      <c r="AR441" s="429"/>
      <c r="AS441" s="429"/>
      <c r="AT441" s="429"/>
      <c r="AU441" s="429"/>
      <c r="AV441" s="429"/>
      <c r="AW441" s="429"/>
      <c r="AX441" s="429"/>
      <c r="AY441" s="429"/>
      <c r="AZ441" s="429"/>
      <c r="BA441" s="429"/>
      <c r="BB441" s="429"/>
      <c r="BC441" s="429"/>
      <c r="BD441" s="429"/>
      <c r="BE441" s="429"/>
      <c r="BF441" s="429"/>
      <c r="BG441" s="429"/>
      <c r="BH441" s="429"/>
      <c r="BI441" s="429"/>
      <c r="BJ441" s="429"/>
      <c r="BK441" s="429"/>
      <c r="BL441" s="429"/>
      <c r="BM441" s="429"/>
      <c r="BN441" s="429"/>
      <c r="BO441" s="429"/>
      <c r="BP441" s="429"/>
      <c r="BQ441" s="429"/>
      <c r="BR441" s="429"/>
    </row>
    <row r="442" spans="2:70" ht="12.75" customHeight="1" x14ac:dyDescent="0.2">
      <c r="B442" s="429"/>
      <c r="C442" s="429"/>
      <c r="D442" s="429"/>
      <c r="E442" s="429"/>
      <c r="F442" s="429"/>
      <c r="G442" s="429"/>
      <c r="H442" s="429"/>
      <c r="I442" s="429"/>
      <c r="J442" s="429"/>
      <c r="K442" s="473"/>
      <c r="L442" s="429"/>
      <c r="M442" s="429"/>
      <c r="N442" s="429"/>
      <c r="O442" s="429"/>
      <c r="P442" s="429"/>
      <c r="Q442" s="429"/>
      <c r="R442" s="429"/>
      <c r="S442" s="429"/>
      <c r="T442" s="429"/>
      <c r="U442" s="429"/>
      <c r="V442" s="429"/>
      <c r="W442" s="429"/>
      <c r="X442" s="429"/>
      <c r="Y442" s="429"/>
      <c r="Z442" s="429"/>
      <c r="AA442" s="429"/>
      <c r="AB442" s="429"/>
      <c r="AC442" s="429"/>
      <c r="AD442" s="429"/>
      <c r="AE442" s="429"/>
      <c r="AF442" s="429"/>
      <c r="AG442" s="429"/>
      <c r="AH442" s="429"/>
      <c r="AI442" s="429"/>
      <c r="AJ442" s="429"/>
      <c r="AK442" s="429"/>
      <c r="AL442" s="429"/>
      <c r="AM442" s="429"/>
      <c r="AN442" s="429"/>
      <c r="AO442" s="429"/>
      <c r="AP442" s="429"/>
      <c r="AQ442" s="429"/>
      <c r="AR442" s="429"/>
      <c r="AS442" s="429"/>
      <c r="AT442" s="429"/>
      <c r="AU442" s="429"/>
      <c r="AV442" s="429"/>
      <c r="AW442" s="429"/>
      <c r="AX442" s="429"/>
      <c r="AY442" s="429"/>
      <c r="AZ442" s="429"/>
      <c r="BA442" s="429"/>
      <c r="BB442" s="429"/>
      <c r="BC442" s="429"/>
      <c r="BD442" s="429"/>
      <c r="BE442" s="429"/>
      <c r="BF442" s="429"/>
      <c r="BG442" s="429"/>
      <c r="BH442" s="429"/>
      <c r="BI442" s="429"/>
      <c r="BJ442" s="429"/>
      <c r="BK442" s="429"/>
      <c r="BL442" s="429"/>
      <c r="BM442" s="429"/>
      <c r="BN442" s="429"/>
      <c r="BO442" s="429"/>
      <c r="BP442" s="429"/>
      <c r="BQ442" s="429"/>
      <c r="BR442" s="429"/>
    </row>
    <row r="443" spans="2:70" ht="12.75" customHeight="1" x14ac:dyDescent="0.2">
      <c r="B443" s="429"/>
      <c r="C443" s="429"/>
      <c r="D443" s="429"/>
      <c r="E443" s="429"/>
      <c r="F443" s="429"/>
      <c r="G443" s="429"/>
      <c r="H443" s="429"/>
      <c r="I443" s="429"/>
      <c r="J443" s="429"/>
      <c r="K443" s="473"/>
      <c r="L443" s="429"/>
      <c r="M443" s="429"/>
      <c r="N443" s="429"/>
      <c r="O443" s="429"/>
      <c r="P443" s="429"/>
      <c r="Q443" s="429"/>
      <c r="R443" s="429"/>
      <c r="S443" s="429"/>
      <c r="T443" s="429"/>
      <c r="U443" s="429"/>
      <c r="V443" s="429"/>
      <c r="W443" s="429"/>
      <c r="X443" s="429"/>
      <c r="Y443" s="429"/>
      <c r="Z443" s="429"/>
      <c r="AA443" s="429"/>
      <c r="AB443" s="429"/>
      <c r="AC443" s="429"/>
      <c r="AD443" s="429"/>
      <c r="AE443" s="429"/>
      <c r="AF443" s="429"/>
      <c r="AG443" s="429"/>
      <c r="AH443" s="429"/>
      <c r="AI443" s="429"/>
      <c r="AJ443" s="429"/>
      <c r="AK443" s="429"/>
      <c r="AL443" s="429"/>
      <c r="AM443" s="429"/>
      <c r="AN443" s="429"/>
      <c r="AO443" s="429"/>
      <c r="AP443" s="429"/>
      <c r="AQ443" s="429"/>
      <c r="AR443" s="429"/>
      <c r="AS443" s="429"/>
      <c r="AT443" s="429"/>
      <c r="AU443" s="429"/>
      <c r="AV443" s="429"/>
      <c r="AW443" s="429"/>
      <c r="AX443" s="429"/>
      <c r="AY443" s="429"/>
      <c r="AZ443" s="429"/>
      <c r="BA443" s="429"/>
      <c r="BB443" s="429"/>
      <c r="BC443" s="429"/>
      <c r="BD443" s="429"/>
      <c r="BE443" s="429"/>
      <c r="BF443" s="429"/>
      <c r="BG443" s="429"/>
      <c r="BH443" s="429"/>
      <c r="BI443" s="429"/>
      <c r="BJ443" s="429"/>
      <c r="BK443" s="429"/>
      <c r="BL443" s="429"/>
      <c r="BM443" s="429"/>
      <c r="BN443" s="429"/>
      <c r="BO443" s="429"/>
      <c r="BP443" s="429"/>
      <c r="BQ443" s="429"/>
      <c r="BR443" s="429"/>
    </row>
    <row r="444" spans="2:70" ht="12.75" customHeight="1" x14ac:dyDescent="0.2">
      <c r="B444" s="429"/>
      <c r="C444" s="429"/>
      <c r="D444" s="429"/>
      <c r="E444" s="429"/>
      <c r="F444" s="429"/>
      <c r="G444" s="429"/>
      <c r="H444" s="429"/>
      <c r="I444" s="429"/>
      <c r="J444" s="429"/>
      <c r="K444" s="473"/>
      <c r="L444" s="429"/>
      <c r="M444" s="429"/>
      <c r="N444" s="429"/>
      <c r="O444" s="429"/>
      <c r="P444" s="429"/>
      <c r="Q444" s="429"/>
      <c r="R444" s="429"/>
      <c r="S444" s="429"/>
      <c r="T444" s="429"/>
      <c r="U444" s="429"/>
      <c r="V444" s="429"/>
      <c r="W444" s="429"/>
      <c r="X444" s="429"/>
      <c r="Y444" s="429"/>
      <c r="Z444" s="429"/>
      <c r="AA444" s="429"/>
      <c r="AB444" s="429"/>
      <c r="AC444" s="429"/>
      <c r="AD444" s="429"/>
      <c r="AE444" s="429"/>
      <c r="AF444" s="429"/>
      <c r="AG444" s="429"/>
      <c r="AH444" s="429"/>
      <c r="AI444" s="429"/>
      <c r="AJ444" s="429"/>
      <c r="AK444" s="429"/>
      <c r="AL444" s="429"/>
      <c r="AM444" s="429"/>
      <c r="AN444" s="429"/>
      <c r="AO444" s="429"/>
      <c r="AP444" s="429"/>
      <c r="AQ444" s="429"/>
      <c r="AR444" s="429"/>
      <c r="AS444" s="429"/>
      <c r="AT444" s="429"/>
      <c r="AU444" s="429"/>
      <c r="AV444" s="429"/>
      <c r="AW444" s="429"/>
      <c r="AX444" s="429"/>
      <c r="AY444" s="429"/>
      <c r="AZ444" s="429"/>
      <c r="BA444" s="429"/>
      <c r="BB444" s="429"/>
      <c r="BC444" s="429"/>
      <c r="BD444" s="429"/>
      <c r="BE444" s="429"/>
      <c r="BF444" s="429"/>
      <c r="BG444" s="429"/>
      <c r="BH444" s="429"/>
      <c r="BI444" s="429"/>
      <c r="BJ444" s="429"/>
      <c r="BK444" s="429"/>
      <c r="BL444" s="429"/>
      <c r="BM444" s="429"/>
      <c r="BN444" s="429"/>
      <c r="BO444" s="429"/>
      <c r="BP444" s="429"/>
      <c r="BQ444" s="429"/>
      <c r="BR444" s="429"/>
    </row>
    <row r="445" spans="2:70" ht="12.75" customHeight="1" x14ac:dyDescent="0.2">
      <c r="B445" s="429"/>
      <c r="C445" s="429"/>
      <c r="D445" s="429"/>
      <c r="E445" s="429"/>
      <c r="F445" s="429"/>
      <c r="G445" s="429"/>
      <c r="H445" s="429"/>
      <c r="I445" s="429"/>
      <c r="J445" s="429"/>
      <c r="K445" s="473"/>
      <c r="L445" s="429"/>
      <c r="M445" s="429"/>
      <c r="N445" s="429"/>
      <c r="O445" s="429"/>
      <c r="P445" s="429"/>
      <c r="Q445" s="429"/>
      <c r="R445" s="429"/>
      <c r="S445" s="429"/>
      <c r="T445" s="429"/>
      <c r="U445" s="429"/>
      <c r="V445" s="429"/>
      <c r="W445" s="429"/>
      <c r="X445" s="429"/>
      <c r="Y445" s="429"/>
      <c r="Z445" s="429"/>
      <c r="AA445" s="429"/>
      <c r="AB445" s="429"/>
      <c r="AC445" s="429"/>
      <c r="AD445" s="429"/>
      <c r="AE445" s="429"/>
      <c r="AF445" s="429"/>
      <c r="AG445" s="429"/>
      <c r="AH445" s="429"/>
      <c r="AI445" s="429"/>
      <c r="AJ445" s="429"/>
      <c r="AK445" s="429"/>
      <c r="AL445" s="429"/>
      <c r="AM445" s="429"/>
      <c r="AN445" s="429"/>
      <c r="AO445" s="429"/>
      <c r="AP445" s="429"/>
      <c r="AQ445" s="429"/>
      <c r="AR445" s="429"/>
      <c r="AS445" s="429"/>
      <c r="AT445" s="429"/>
      <c r="AU445" s="429"/>
      <c r="AV445" s="429"/>
      <c r="AW445" s="429"/>
      <c r="AX445" s="429"/>
      <c r="AY445" s="429"/>
      <c r="AZ445" s="429"/>
      <c r="BA445" s="429"/>
      <c r="BB445" s="429"/>
      <c r="BC445" s="429"/>
      <c r="BD445" s="429"/>
      <c r="BE445" s="429"/>
      <c r="BF445" s="429"/>
      <c r="BG445" s="429"/>
      <c r="BH445" s="429"/>
      <c r="BI445" s="429"/>
      <c r="BJ445" s="429"/>
      <c r="BK445" s="429"/>
      <c r="BL445" s="429"/>
      <c r="BM445" s="429"/>
      <c r="BN445" s="429"/>
      <c r="BO445" s="429"/>
      <c r="BP445" s="429"/>
      <c r="BQ445" s="429"/>
      <c r="BR445" s="429"/>
    </row>
    <row r="446" spans="2:70" ht="12.75" customHeight="1" x14ac:dyDescent="0.2">
      <c r="B446" s="429"/>
      <c r="C446" s="429"/>
      <c r="D446" s="429"/>
      <c r="E446" s="429"/>
      <c r="F446" s="429"/>
      <c r="G446" s="429"/>
      <c r="H446" s="429"/>
      <c r="I446" s="429"/>
      <c r="J446" s="429"/>
      <c r="K446" s="473"/>
      <c r="L446" s="429"/>
      <c r="M446" s="429"/>
      <c r="N446" s="429"/>
      <c r="O446" s="429"/>
      <c r="P446" s="429"/>
      <c r="Q446" s="429"/>
      <c r="R446" s="429"/>
      <c r="S446" s="429"/>
      <c r="T446" s="429"/>
      <c r="U446" s="429"/>
      <c r="V446" s="429"/>
      <c r="W446" s="429"/>
      <c r="X446" s="429"/>
      <c r="Y446" s="429"/>
      <c r="Z446" s="429"/>
      <c r="AA446" s="429"/>
      <c r="AB446" s="429"/>
      <c r="AC446" s="429"/>
      <c r="AD446" s="429"/>
      <c r="AE446" s="429"/>
      <c r="AF446" s="429"/>
      <c r="AG446" s="429"/>
      <c r="AH446" s="429"/>
      <c r="AI446" s="429"/>
      <c r="AJ446" s="429"/>
      <c r="AK446" s="429"/>
      <c r="AL446" s="429"/>
      <c r="AM446" s="429"/>
      <c r="AN446" s="429"/>
      <c r="AO446" s="429"/>
      <c r="AP446" s="429"/>
      <c r="AQ446" s="429"/>
      <c r="AR446" s="429"/>
      <c r="AS446" s="429"/>
      <c r="AT446" s="429"/>
      <c r="AU446" s="429"/>
      <c r="AV446" s="429"/>
      <c r="AW446" s="429"/>
      <c r="AX446" s="429"/>
      <c r="AY446" s="429"/>
      <c r="AZ446" s="429"/>
      <c r="BA446" s="429"/>
      <c r="BB446" s="429"/>
      <c r="BC446" s="429"/>
      <c r="BD446" s="429"/>
      <c r="BE446" s="429"/>
      <c r="BF446" s="429"/>
      <c r="BG446" s="429"/>
      <c r="BH446" s="429"/>
      <c r="BI446" s="429"/>
      <c r="BJ446" s="429"/>
      <c r="BK446" s="429"/>
      <c r="BL446" s="429"/>
      <c r="BM446" s="429"/>
      <c r="BN446" s="429"/>
      <c r="BO446" s="429"/>
      <c r="BP446" s="429"/>
      <c r="BQ446" s="429"/>
      <c r="BR446" s="429"/>
    </row>
  </sheetData>
  <protectedRanges>
    <protectedRange sqref="L80:N83 E80:H83 AA80:AA83 AM80:AM83 AY80:AY83 BK80:BK83 P80:P84" name="Range1_1"/>
    <protectedRange sqref="V80:X83 AH80:AJ83 AT80:AV83 BF80:BH83" name="Range1_2"/>
    <protectedRange sqref="N99:N110 P99:P110" name="Range1_4"/>
    <protectedRange sqref="Z99:Z110 AL99:AL110 AX99:AX110 BJ99:BJ110" name="Range1"/>
  </protectedRanges>
  <mergeCells count="1551">
    <mergeCell ref="I65:J65"/>
    <mergeCell ref="I66:J66"/>
    <mergeCell ref="I47:J47"/>
    <mergeCell ref="G42:H42"/>
    <mergeCell ref="G43:H43"/>
    <mergeCell ref="G44:H44"/>
    <mergeCell ref="G45:H45"/>
    <mergeCell ref="G46:H46"/>
    <mergeCell ref="G47:H47"/>
    <mergeCell ref="I52:J52"/>
    <mergeCell ref="I53:J53"/>
    <mergeCell ref="I54:J54"/>
    <mergeCell ref="I55:J55"/>
    <mergeCell ref="I56:J56"/>
    <mergeCell ref="I57:J57"/>
    <mergeCell ref="I58:J58"/>
    <mergeCell ref="G52:H52"/>
    <mergeCell ref="G53:H53"/>
    <mergeCell ref="G54:H54"/>
    <mergeCell ref="G55:H55"/>
    <mergeCell ref="G56:H56"/>
    <mergeCell ref="G57:H57"/>
    <mergeCell ref="G58:H58"/>
    <mergeCell ref="I61:J61"/>
    <mergeCell ref="I62:J62"/>
    <mergeCell ref="I63:J63"/>
    <mergeCell ref="I64:J64"/>
    <mergeCell ref="BQ154:BR154"/>
    <mergeCell ref="B13:B14"/>
    <mergeCell ref="F151:G151"/>
    <mergeCell ref="C2:D2"/>
    <mergeCell ref="C3:D3"/>
    <mergeCell ref="C4:D4"/>
    <mergeCell ref="C5:D5"/>
    <mergeCell ref="C6:D6"/>
    <mergeCell ref="C7:D7"/>
    <mergeCell ref="BJ131:BK131"/>
    <mergeCell ref="BP131:BR131"/>
    <mergeCell ref="E132:M132"/>
    <mergeCell ref="N132:O132"/>
    <mergeCell ref="T132:Y132"/>
    <mergeCell ref="Z132:AA132"/>
    <mergeCell ref="AF132:AK132"/>
    <mergeCell ref="AL132:AM132"/>
    <mergeCell ref="AR132:AW132"/>
    <mergeCell ref="AX132:AY132"/>
    <mergeCell ref="BD132:BI132"/>
    <mergeCell ref="BJ132:BK132"/>
    <mergeCell ref="BP132:BR132"/>
    <mergeCell ref="C131:D131"/>
    <mergeCell ref="E131:M131"/>
    <mergeCell ref="N131:O131"/>
    <mergeCell ref="T131:Y131"/>
    <mergeCell ref="Z131:AA131"/>
    <mergeCell ref="AF131:AK131"/>
    <mergeCell ref="AL131:AM131"/>
    <mergeCell ref="AR131:AW131"/>
    <mergeCell ref="AX131:AY131"/>
    <mergeCell ref="C130:D130"/>
    <mergeCell ref="N130:O130"/>
    <mergeCell ref="T130:Y130"/>
    <mergeCell ref="Z130:AA130"/>
    <mergeCell ref="AF130:AK130"/>
    <mergeCell ref="AL130:AM130"/>
    <mergeCell ref="AR130:AW130"/>
    <mergeCell ref="AX130:AY130"/>
    <mergeCell ref="BD130:BI130"/>
    <mergeCell ref="BJ130:BK130"/>
    <mergeCell ref="BP130:BR130"/>
    <mergeCell ref="C129:D129"/>
    <mergeCell ref="E129:M129"/>
    <mergeCell ref="N129:O129"/>
    <mergeCell ref="T129:Y129"/>
    <mergeCell ref="Z129:AA129"/>
    <mergeCell ref="AF129:AK129"/>
    <mergeCell ref="AL129:AM129"/>
    <mergeCell ref="AR129:AW129"/>
    <mergeCell ref="AX129:AY129"/>
    <mergeCell ref="BD129:BI129"/>
    <mergeCell ref="BL130:BN130"/>
    <mergeCell ref="N139:O139"/>
    <mergeCell ref="T139:Y139"/>
    <mergeCell ref="AX125:AY125"/>
    <mergeCell ref="BD125:BI125"/>
    <mergeCell ref="BJ125:BK125"/>
    <mergeCell ref="BP125:BR125"/>
    <mergeCell ref="C126:D126"/>
    <mergeCell ref="E126:M126"/>
    <mergeCell ref="N126:O126"/>
    <mergeCell ref="T126:Y126"/>
    <mergeCell ref="Z126:AA126"/>
    <mergeCell ref="AF126:AK126"/>
    <mergeCell ref="AL126:AM126"/>
    <mergeCell ref="AR126:AW126"/>
    <mergeCell ref="AX126:AY126"/>
    <mergeCell ref="BD126:BI126"/>
    <mergeCell ref="BJ126:BK126"/>
    <mergeCell ref="BP126:BR126"/>
    <mergeCell ref="N125:O125"/>
    <mergeCell ref="E125:M125"/>
    <mergeCell ref="BJ127:BK127"/>
    <mergeCell ref="BP127:BR127"/>
    <mergeCell ref="C128:D128"/>
    <mergeCell ref="E128:M128"/>
    <mergeCell ref="N128:O128"/>
    <mergeCell ref="T128:Y128"/>
    <mergeCell ref="Z128:AA128"/>
    <mergeCell ref="AF128:AK128"/>
    <mergeCell ref="AL128:AM128"/>
    <mergeCell ref="AR128:AW128"/>
    <mergeCell ref="AX128:AY128"/>
    <mergeCell ref="AR127:AW127"/>
    <mergeCell ref="C124:D124"/>
    <mergeCell ref="E124:M124"/>
    <mergeCell ref="N124:O124"/>
    <mergeCell ref="T124:Y124"/>
    <mergeCell ref="Z124:AA124"/>
    <mergeCell ref="AF124:AK124"/>
    <mergeCell ref="AL124:AM124"/>
    <mergeCell ref="AR124:AW124"/>
    <mergeCell ref="AX124:AY124"/>
    <mergeCell ref="BD124:BI124"/>
    <mergeCell ref="BJ124:BK124"/>
    <mergeCell ref="BP124:BR124"/>
    <mergeCell ref="C125:D125"/>
    <mergeCell ref="T125:Y125"/>
    <mergeCell ref="Z125:AA125"/>
    <mergeCell ref="AF125:AK125"/>
    <mergeCell ref="AL138:AM138"/>
    <mergeCell ref="AR138:AW138"/>
    <mergeCell ref="AX138:AY138"/>
    <mergeCell ref="BD138:BI138"/>
    <mergeCell ref="BJ138:BK138"/>
    <mergeCell ref="BP138:BR138"/>
    <mergeCell ref="BD128:BI128"/>
    <mergeCell ref="BJ128:BK128"/>
    <mergeCell ref="BP128:BR128"/>
    <mergeCell ref="C127:D127"/>
    <mergeCell ref="E127:M127"/>
    <mergeCell ref="N127:O127"/>
    <mergeCell ref="T127:Y127"/>
    <mergeCell ref="Z127:AA127"/>
    <mergeCell ref="AF127:AK127"/>
    <mergeCell ref="AL127:AM127"/>
    <mergeCell ref="BP144:BR144"/>
    <mergeCell ref="BP145:BR145"/>
    <mergeCell ref="Z146:AA146"/>
    <mergeCell ref="AL146:AM146"/>
    <mergeCell ref="AX146:AY146"/>
    <mergeCell ref="BJ146:BK146"/>
    <mergeCell ref="C137:D137"/>
    <mergeCell ref="E137:M137"/>
    <mergeCell ref="N137:O137"/>
    <mergeCell ref="T137:Y137"/>
    <mergeCell ref="Z137:AA137"/>
    <mergeCell ref="AF137:AK137"/>
    <mergeCell ref="AL137:AM137"/>
    <mergeCell ref="AR137:AW137"/>
    <mergeCell ref="AX137:AY137"/>
    <mergeCell ref="BD137:BI137"/>
    <mergeCell ref="BJ137:BK137"/>
    <mergeCell ref="BP137:BR137"/>
    <mergeCell ref="C138:D138"/>
    <mergeCell ref="E138:M138"/>
    <mergeCell ref="N138:O138"/>
    <mergeCell ref="T138:Y138"/>
    <mergeCell ref="Z138:AA138"/>
    <mergeCell ref="AF138:AK138"/>
    <mergeCell ref="AL140:AM140"/>
    <mergeCell ref="AR140:AW140"/>
    <mergeCell ref="AX140:AY140"/>
    <mergeCell ref="BD140:BI140"/>
    <mergeCell ref="BJ140:BK140"/>
    <mergeCell ref="BP140:BR140"/>
    <mergeCell ref="C139:D139"/>
    <mergeCell ref="E139:M139"/>
    <mergeCell ref="E145:M145"/>
    <mergeCell ref="N145:O145"/>
    <mergeCell ref="T145:Y145"/>
    <mergeCell ref="Z145:AA145"/>
    <mergeCell ref="AF145:AK145"/>
    <mergeCell ref="AL145:AM145"/>
    <mergeCell ref="AR145:AW145"/>
    <mergeCell ref="AX145:AY145"/>
    <mergeCell ref="BD145:BI145"/>
    <mergeCell ref="BJ145:BK145"/>
    <mergeCell ref="E141:M141"/>
    <mergeCell ref="N141:O141"/>
    <mergeCell ref="T141:Y141"/>
    <mergeCell ref="Z141:AA141"/>
    <mergeCell ref="AF141:AK141"/>
    <mergeCell ref="AL141:AM141"/>
    <mergeCell ref="AR141:AW141"/>
    <mergeCell ref="AX141:AY141"/>
    <mergeCell ref="BD141:BI141"/>
    <mergeCell ref="BJ144:BK144"/>
    <mergeCell ref="AB145:AD145"/>
    <mergeCell ref="P143:R143"/>
    <mergeCell ref="P144:R144"/>
    <mergeCell ref="P145:R145"/>
    <mergeCell ref="AB141:AD141"/>
    <mergeCell ref="AB142:AD142"/>
    <mergeCell ref="AB143:AD143"/>
    <mergeCell ref="AB144:AD144"/>
    <mergeCell ref="Z139:AA139"/>
    <mergeCell ref="AF139:AK139"/>
    <mergeCell ref="AL139:AM139"/>
    <mergeCell ref="AR139:AW139"/>
    <mergeCell ref="AX139:AY139"/>
    <mergeCell ref="BD139:BI139"/>
    <mergeCell ref="BJ139:BK139"/>
    <mergeCell ref="BP122:BR122"/>
    <mergeCell ref="BP123:BR123"/>
    <mergeCell ref="BP133:BR133"/>
    <mergeCell ref="BP134:BR134"/>
    <mergeCell ref="BP135:BR135"/>
    <mergeCell ref="BP136:BR136"/>
    <mergeCell ref="BP141:BR141"/>
    <mergeCell ref="BP142:BR142"/>
    <mergeCell ref="BP143:BR143"/>
    <mergeCell ref="BJ141:BK141"/>
    <mergeCell ref="BD122:BI122"/>
    <mergeCell ref="BJ122:BK122"/>
    <mergeCell ref="BP139:BR139"/>
    <mergeCell ref="AX127:AY127"/>
    <mergeCell ref="BD127:BI127"/>
    <mergeCell ref="BJ129:BK129"/>
    <mergeCell ref="BP129:BR129"/>
    <mergeCell ref="AL125:AM125"/>
    <mergeCell ref="AR125:AW125"/>
    <mergeCell ref="AR122:AW122"/>
    <mergeCell ref="AX122:AY122"/>
    <mergeCell ref="AL122:AM122"/>
    <mergeCell ref="AB125:AD125"/>
    <mergeCell ref="AB126:AD126"/>
    <mergeCell ref="AB127:AD127"/>
    <mergeCell ref="C135:D135"/>
    <mergeCell ref="E135:M135"/>
    <mergeCell ref="N135:O135"/>
    <mergeCell ref="T135:Y135"/>
    <mergeCell ref="Z135:AA135"/>
    <mergeCell ref="AF135:AK135"/>
    <mergeCell ref="AL135:AM135"/>
    <mergeCell ref="AR135:AW135"/>
    <mergeCell ref="AX135:AY135"/>
    <mergeCell ref="BD135:BI135"/>
    <mergeCell ref="BJ135:BK135"/>
    <mergeCell ref="C136:D136"/>
    <mergeCell ref="E136:M136"/>
    <mergeCell ref="N136:O136"/>
    <mergeCell ref="T136:Y136"/>
    <mergeCell ref="Z136:AA136"/>
    <mergeCell ref="AF136:AK136"/>
    <mergeCell ref="AL136:AM136"/>
    <mergeCell ref="AR136:AW136"/>
    <mergeCell ref="AX136:AY136"/>
    <mergeCell ref="BD136:BI136"/>
    <mergeCell ref="BJ136:BK136"/>
    <mergeCell ref="C141:D141"/>
    <mergeCell ref="E144:M144"/>
    <mergeCell ref="N144:O144"/>
    <mergeCell ref="T144:Y144"/>
    <mergeCell ref="Z144:AA144"/>
    <mergeCell ref="AF144:AK144"/>
    <mergeCell ref="AL144:AM144"/>
    <mergeCell ref="AR144:AW144"/>
    <mergeCell ref="AX144:AY144"/>
    <mergeCell ref="BD144:BI144"/>
    <mergeCell ref="BJ142:BK142"/>
    <mergeCell ref="E143:M143"/>
    <mergeCell ref="N143:O143"/>
    <mergeCell ref="T143:Y143"/>
    <mergeCell ref="Z143:AA143"/>
    <mergeCell ref="AF143:AK143"/>
    <mergeCell ref="AL143:AM143"/>
    <mergeCell ref="AR143:AW143"/>
    <mergeCell ref="AX143:AY143"/>
    <mergeCell ref="BD143:BI143"/>
    <mergeCell ref="BJ143:BK143"/>
    <mergeCell ref="E142:M142"/>
    <mergeCell ref="N142:O142"/>
    <mergeCell ref="T142:Y142"/>
    <mergeCell ref="Z142:AA142"/>
    <mergeCell ref="AF142:AK142"/>
    <mergeCell ref="AL142:AM142"/>
    <mergeCell ref="AR142:AW142"/>
    <mergeCell ref="AX142:AY142"/>
    <mergeCell ref="BD142:BI142"/>
    <mergeCell ref="P141:R141"/>
    <mergeCell ref="P142:R142"/>
    <mergeCell ref="E123:M123"/>
    <mergeCell ref="N123:O123"/>
    <mergeCell ref="T123:Y123"/>
    <mergeCell ref="Z123:AA123"/>
    <mergeCell ref="AF123:AK123"/>
    <mergeCell ref="AL123:AM123"/>
    <mergeCell ref="AR123:AW123"/>
    <mergeCell ref="AX123:AY123"/>
    <mergeCell ref="BD123:BI123"/>
    <mergeCell ref="BJ123:BK123"/>
    <mergeCell ref="BJ133:BK133"/>
    <mergeCell ref="E134:M134"/>
    <mergeCell ref="N134:O134"/>
    <mergeCell ref="T134:Y134"/>
    <mergeCell ref="Z134:AA134"/>
    <mergeCell ref="AF134:AK134"/>
    <mergeCell ref="AL134:AM134"/>
    <mergeCell ref="AR134:AW134"/>
    <mergeCell ref="AX134:AY134"/>
    <mergeCell ref="BD134:BI134"/>
    <mergeCell ref="BJ134:BK134"/>
    <mergeCell ref="E133:M133"/>
    <mergeCell ref="N133:O133"/>
    <mergeCell ref="T133:Y133"/>
    <mergeCell ref="Z133:AA133"/>
    <mergeCell ref="AF133:AK133"/>
    <mergeCell ref="AL133:AM133"/>
    <mergeCell ref="AR133:AW133"/>
    <mergeCell ref="AX133:AY133"/>
    <mergeCell ref="BD133:BI133"/>
    <mergeCell ref="BD131:BI131"/>
    <mergeCell ref="E130:M130"/>
    <mergeCell ref="BJ117:BK117"/>
    <mergeCell ref="BD118:BI118"/>
    <mergeCell ref="BJ118:BK118"/>
    <mergeCell ref="BJ119:BK119"/>
    <mergeCell ref="AV111:AW111"/>
    <mergeCell ref="AX111:AY111"/>
    <mergeCell ref="T114:Y114"/>
    <mergeCell ref="T115:Y115"/>
    <mergeCell ref="T116:Y116"/>
    <mergeCell ref="T117:Y117"/>
    <mergeCell ref="T118:Y118"/>
    <mergeCell ref="AR114:AW114"/>
    <mergeCell ref="AX114:AY114"/>
    <mergeCell ref="AR115:AW115"/>
    <mergeCell ref="AX115:AY115"/>
    <mergeCell ref="AR116:AW116"/>
    <mergeCell ref="AX116:AY116"/>
    <mergeCell ref="AR117:AW117"/>
    <mergeCell ref="AX119:AY119"/>
    <mergeCell ref="AZ111:BB111"/>
    <mergeCell ref="AZ113:BB113"/>
    <mergeCell ref="AZ114:BB114"/>
    <mergeCell ref="AZ115:BB115"/>
    <mergeCell ref="AZ116:BB116"/>
    <mergeCell ref="AZ117:BB117"/>
    <mergeCell ref="AZ118:BB118"/>
    <mergeCell ref="AZ119:BB119"/>
    <mergeCell ref="BH111:BI111"/>
    <mergeCell ref="Z111:AA111"/>
    <mergeCell ref="AB117:AD117"/>
    <mergeCell ref="AB118:AD118"/>
    <mergeCell ref="AB119:AD119"/>
    <mergeCell ref="BJ109:BK109"/>
    <mergeCell ref="AV108:AW108"/>
    <mergeCell ref="AX108:AY108"/>
    <mergeCell ref="AV109:AW109"/>
    <mergeCell ref="AX109:AY109"/>
    <mergeCell ref="AV101:AW101"/>
    <mergeCell ref="AX101:AY101"/>
    <mergeCell ref="AV102:AW102"/>
    <mergeCell ref="AX102:AY102"/>
    <mergeCell ref="BJ111:BK111"/>
    <mergeCell ref="Z119:AA119"/>
    <mergeCell ref="AF114:AK114"/>
    <mergeCell ref="AL114:AM114"/>
    <mergeCell ref="AF115:AK115"/>
    <mergeCell ref="AL115:AM115"/>
    <mergeCell ref="AF116:AK116"/>
    <mergeCell ref="AL116:AM116"/>
    <mergeCell ref="AF117:AK117"/>
    <mergeCell ref="AL117:AM117"/>
    <mergeCell ref="AF118:AK118"/>
    <mergeCell ref="AL118:AM118"/>
    <mergeCell ref="AL119:AM119"/>
    <mergeCell ref="AX117:AY117"/>
    <mergeCell ref="AR118:AW118"/>
    <mergeCell ref="AX118:AY118"/>
    <mergeCell ref="AJ111:AK111"/>
    <mergeCell ref="AL111:AM111"/>
    <mergeCell ref="BJ114:BK114"/>
    <mergeCell ref="BD115:BI115"/>
    <mergeCell ref="BJ115:BK115"/>
    <mergeCell ref="BD116:BI116"/>
    <mergeCell ref="BJ116:BK116"/>
    <mergeCell ref="BJ101:BK101"/>
    <mergeCell ref="BH102:BI102"/>
    <mergeCell ref="BJ102:BK102"/>
    <mergeCell ref="BH103:BI103"/>
    <mergeCell ref="BJ103:BK103"/>
    <mergeCell ref="BH104:BI104"/>
    <mergeCell ref="BJ104:BK104"/>
    <mergeCell ref="BH105:BI105"/>
    <mergeCell ref="BJ105:BK105"/>
    <mergeCell ref="BH106:BI106"/>
    <mergeCell ref="BJ106:BK106"/>
    <mergeCell ref="AX100:AY100"/>
    <mergeCell ref="BJ107:BK107"/>
    <mergeCell ref="AV103:AW103"/>
    <mergeCell ref="BH108:BI108"/>
    <mergeCell ref="BJ108:BK108"/>
    <mergeCell ref="AX104:AY104"/>
    <mergeCell ref="AV105:AW105"/>
    <mergeCell ref="AX105:AY105"/>
    <mergeCell ref="BH101:BI101"/>
    <mergeCell ref="N103:O103"/>
    <mergeCell ref="AX103:AY103"/>
    <mergeCell ref="AH79:AL79"/>
    <mergeCell ref="AH80:AL80"/>
    <mergeCell ref="AH81:AL81"/>
    <mergeCell ref="AF84:AL84"/>
    <mergeCell ref="AT79:AX79"/>
    <mergeCell ref="AT80:AX80"/>
    <mergeCell ref="AT81:AX81"/>
    <mergeCell ref="AR84:AX84"/>
    <mergeCell ref="AL76:AM76"/>
    <mergeCell ref="AL75:AM75"/>
    <mergeCell ref="AF76:AK76"/>
    <mergeCell ref="AL95:AM95"/>
    <mergeCell ref="AL96:AM96"/>
    <mergeCell ref="AR87:AW87"/>
    <mergeCell ref="AF88:AK88"/>
    <mergeCell ref="Z99:AA99"/>
    <mergeCell ref="Z100:AA100"/>
    <mergeCell ref="N75:O75"/>
    <mergeCell ref="Z75:AA75"/>
    <mergeCell ref="AR92:AW92"/>
    <mergeCell ref="AX92:AY92"/>
    <mergeCell ref="T94:Y94"/>
    <mergeCell ref="T95:Y95"/>
    <mergeCell ref="N94:O94"/>
    <mergeCell ref="Z94:AA94"/>
    <mergeCell ref="N95:O95"/>
    <mergeCell ref="N90:O90"/>
    <mergeCell ref="P93:R93"/>
    <mergeCell ref="P94:R94"/>
    <mergeCell ref="P95:R95"/>
    <mergeCell ref="BG39:BH39"/>
    <mergeCell ref="AI40:AJ40"/>
    <mergeCell ref="BG45:BH45"/>
    <mergeCell ref="U47:V47"/>
    <mergeCell ref="BE46:BF46"/>
    <mergeCell ref="AU47:AV47"/>
    <mergeCell ref="AU39:AV39"/>
    <mergeCell ref="AS40:AT40"/>
    <mergeCell ref="U61:V61"/>
    <mergeCell ref="W61:X61"/>
    <mergeCell ref="AG61:AH61"/>
    <mergeCell ref="AI61:AJ61"/>
    <mergeCell ref="AS61:AT61"/>
    <mergeCell ref="AU61:AV61"/>
    <mergeCell ref="BE61:BF61"/>
    <mergeCell ref="U52:V52"/>
    <mergeCell ref="N100:O100"/>
    <mergeCell ref="BG64:BH64"/>
    <mergeCell ref="W52:X52"/>
    <mergeCell ref="BG62:BH62"/>
    <mergeCell ref="AU63:AV63"/>
    <mergeCell ref="BE63:BF63"/>
    <mergeCell ref="BG63:BH63"/>
    <mergeCell ref="AU60:AV60"/>
    <mergeCell ref="BE60:BF60"/>
    <mergeCell ref="BG60:BH60"/>
    <mergeCell ref="BG61:BH61"/>
    <mergeCell ref="AG60:AH60"/>
    <mergeCell ref="P89:R89"/>
    <mergeCell ref="P90:R90"/>
    <mergeCell ref="P91:R91"/>
    <mergeCell ref="AL72:AM72"/>
    <mergeCell ref="C72:D72"/>
    <mergeCell ref="N72:O72"/>
    <mergeCell ref="Z72:AA72"/>
    <mergeCell ref="N74:O74"/>
    <mergeCell ref="Z74:AA74"/>
    <mergeCell ref="N73:O73"/>
    <mergeCell ref="Z73:AA73"/>
    <mergeCell ref="T73:Y73"/>
    <mergeCell ref="H23:I23"/>
    <mergeCell ref="C60:D60"/>
    <mergeCell ref="U60:V60"/>
    <mergeCell ref="W60:X60"/>
    <mergeCell ref="K60:L60"/>
    <mergeCell ref="C47:D47"/>
    <mergeCell ref="E47:F47"/>
    <mergeCell ref="I35:J35"/>
    <mergeCell ref="I36:J36"/>
    <mergeCell ref="I37:J37"/>
    <mergeCell ref="I38:J38"/>
    <mergeCell ref="I39:J39"/>
    <mergeCell ref="I40:J40"/>
    <mergeCell ref="G35:H35"/>
    <mergeCell ref="G36:H36"/>
    <mergeCell ref="G37:H37"/>
    <mergeCell ref="G38:H38"/>
    <mergeCell ref="G39:H39"/>
    <mergeCell ref="G40:H40"/>
    <mergeCell ref="I42:J42"/>
    <mergeCell ref="I43:J43"/>
    <mergeCell ref="K54:L54"/>
    <mergeCell ref="U57:V57"/>
    <mergeCell ref="W57:X57"/>
    <mergeCell ref="BP73:BR73"/>
    <mergeCell ref="BP74:BR74"/>
    <mergeCell ref="BP75:BR75"/>
    <mergeCell ref="BP76:BR76"/>
    <mergeCell ref="BP80:BR80"/>
    <mergeCell ref="BP81:BR81"/>
    <mergeCell ref="BF80:BJ80"/>
    <mergeCell ref="BF81:BJ81"/>
    <mergeCell ref="BE42:BF42"/>
    <mergeCell ref="K47:L47"/>
    <mergeCell ref="W40:X40"/>
    <mergeCell ref="K42:L42"/>
    <mergeCell ref="AG45:AH45"/>
    <mergeCell ref="AI45:AJ45"/>
    <mergeCell ref="AS45:AT45"/>
    <mergeCell ref="BG43:BH43"/>
    <mergeCell ref="BG40:BH40"/>
    <mergeCell ref="BE44:BF44"/>
    <mergeCell ref="W44:X44"/>
    <mergeCell ref="AG44:AH44"/>
    <mergeCell ref="AI44:AJ44"/>
    <mergeCell ref="AS44:AT44"/>
    <mergeCell ref="BG42:BH42"/>
    <mergeCell ref="BE45:BF45"/>
    <mergeCell ref="BE47:BF47"/>
    <mergeCell ref="AG55:AH55"/>
    <mergeCell ref="AI66:AJ66"/>
    <mergeCell ref="AU54:AV54"/>
    <mergeCell ref="AS55:AT55"/>
    <mergeCell ref="AU55:AV55"/>
    <mergeCell ref="BF79:BJ79"/>
    <mergeCell ref="AF72:AK72"/>
    <mergeCell ref="C37:D37"/>
    <mergeCell ref="K39:L39"/>
    <mergeCell ref="AS39:AT39"/>
    <mergeCell ref="U42:V42"/>
    <mergeCell ref="W42:X42"/>
    <mergeCell ref="C36:D36"/>
    <mergeCell ref="E36:F36"/>
    <mergeCell ref="E42:F42"/>
    <mergeCell ref="C53:D53"/>
    <mergeCell ref="AI60:AJ60"/>
    <mergeCell ref="AS60:AT60"/>
    <mergeCell ref="AG52:AH52"/>
    <mergeCell ref="AI52:AJ52"/>
    <mergeCell ref="C56:D56"/>
    <mergeCell ref="E56:F56"/>
    <mergeCell ref="K56:L56"/>
    <mergeCell ref="U55:V55"/>
    <mergeCell ref="C52:D52"/>
    <mergeCell ref="C58:D58"/>
    <mergeCell ref="E58:F58"/>
    <mergeCell ref="K58:L58"/>
    <mergeCell ref="C55:D55"/>
    <mergeCell ref="E53:F53"/>
    <mergeCell ref="K53:L53"/>
    <mergeCell ref="C54:D54"/>
    <mergeCell ref="E54:F54"/>
    <mergeCell ref="AI55:AJ55"/>
    <mergeCell ref="AG56:AH56"/>
    <mergeCell ref="AI56:AJ56"/>
    <mergeCell ref="I60:J60"/>
    <mergeCell ref="E55:F55"/>
    <mergeCell ref="E57:F57"/>
    <mergeCell ref="BD13:BE13"/>
    <mergeCell ref="BD14:BE14"/>
    <mergeCell ref="BD15:BE15"/>
    <mergeCell ref="BD16:BE16"/>
    <mergeCell ref="BD17:BE17"/>
    <mergeCell ref="BD18:BE18"/>
    <mergeCell ref="BD19:BE19"/>
    <mergeCell ref="BD20:BE20"/>
    <mergeCell ref="BD21:BE21"/>
    <mergeCell ref="BD22:BE22"/>
    <mergeCell ref="BD23:BE23"/>
    <mergeCell ref="BD24:BE24"/>
    <mergeCell ref="C35:D35"/>
    <mergeCell ref="C42:D42"/>
    <mergeCell ref="C27:D27"/>
    <mergeCell ref="C28:D28"/>
    <mergeCell ref="C29:D29"/>
    <mergeCell ref="C30:D30"/>
    <mergeCell ref="B33:BR33"/>
    <mergeCell ref="K40:L40"/>
    <mergeCell ref="AU35:AV35"/>
    <mergeCell ref="AS36:AT36"/>
    <mergeCell ref="AU36:AV36"/>
    <mergeCell ref="AS37:AT37"/>
    <mergeCell ref="AU37:AV37"/>
    <mergeCell ref="AS38:AT38"/>
    <mergeCell ref="AG36:AH36"/>
    <mergeCell ref="AG37:AH37"/>
    <mergeCell ref="W38:X38"/>
    <mergeCell ref="U39:V39"/>
    <mergeCell ref="W39:X39"/>
    <mergeCell ref="U40:V40"/>
    <mergeCell ref="H24:I24"/>
    <mergeCell ref="H25:I25"/>
    <mergeCell ref="H26:I26"/>
    <mergeCell ref="H27:I27"/>
    <mergeCell ref="E13:E14"/>
    <mergeCell ref="F13:F14"/>
    <mergeCell ref="T27:U27"/>
    <mergeCell ref="T28:U28"/>
    <mergeCell ref="T29:U29"/>
    <mergeCell ref="T30:U30"/>
    <mergeCell ref="AF13:AG13"/>
    <mergeCell ref="AF14:AG14"/>
    <mergeCell ref="AF15:AG15"/>
    <mergeCell ref="E37:F37"/>
    <mergeCell ref="E39:F39"/>
    <mergeCell ref="K37:L37"/>
    <mergeCell ref="AR30:AS30"/>
    <mergeCell ref="AS35:AT35"/>
    <mergeCell ref="K36:L36"/>
    <mergeCell ref="T21:U21"/>
    <mergeCell ref="T22:U22"/>
    <mergeCell ref="T23:U23"/>
    <mergeCell ref="T24:U24"/>
    <mergeCell ref="T25:U25"/>
    <mergeCell ref="AR26:AS26"/>
    <mergeCell ref="AR27:AS27"/>
    <mergeCell ref="AR28:AS28"/>
    <mergeCell ref="AR29:AS29"/>
    <mergeCell ref="T26:U26"/>
    <mergeCell ref="AI37:AJ37"/>
    <mergeCell ref="AI39:AJ39"/>
    <mergeCell ref="U38:V38"/>
    <mergeCell ref="C38:D38"/>
    <mergeCell ref="C39:D39"/>
    <mergeCell ref="G13:G14"/>
    <mergeCell ref="C16:D16"/>
    <mergeCell ref="C17:D17"/>
    <mergeCell ref="C18:D18"/>
    <mergeCell ref="C19:D19"/>
    <mergeCell ref="C20:D20"/>
    <mergeCell ref="H28:I28"/>
    <mergeCell ref="H17:I17"/>
    <mergeCell ref="H18:I18"/>
    <mergeCell ref="H19:I19"/>
    <mergeCell ref="H20:I20"/>
    <mergeCell ref="H21:I21"/>
    <mergeCell ref="H22:I22"/>
    <mergeCell ref="AG35:AH35"/>
    <mergeCell ref="AG40:AH40"/>
    <mergeCell ref="H30:I30"/>
    <mergeCell ref="C40:D40"/>
    <mergeCell ref="E35:F35"/>
    <mergeCell ref="K35:L35"/>
    <mergeCell ref="T13:U13"/>
    <mergeCell ref="T14:U14"/>
    <mergeCell ref="T15:U15"/>
    <mergeCell ref="T16:U16"/>
    <mergeCell ref="T17:U17"/>
    <mergeCell ref="AF26:AG26"/>
    <mergeCell ref="AF27:AG27"/>
    <mergeCell ref="AF28:AG28"/>
    <mergeCell ref="AF29:AG29"/>
    <mergeCell ref="AF30:AG30"/>
    <mergeCell ref="H13:I14"/>
    <mergeCell ref="E38:F38"/>
    <mergeCell ref="U35:V35"/>
    <mergeCell ref="W35:X35"/>
    <mergeCell ref="U36:V36"/>
    <mergeCell ref="W36:X36"/>
    <mergeCell ref="U37:V37"/>
    <mergeCell ref="W37:X37"/>
    <mergeCell ref="BG35:BH35"/>
    <mergeCell ref="BE36:BF36"/>
    <mergeCell ref="BG36:BH36"/>
    <mergeCell ref="W47:X47"/>
    <mergeCell ref="BE35:BF35"/>
    <mergeCell ref="BE40:BF40"/>
    <mergeCell ref="BE37:BF37"/>
    <mergeCell ref="E40:F40"/>
    <mergeCell ref="AS46:AT46"/>
    <mergeCell ref="BG44:BH44"/>
    <mergeCell ref="BE43:BF43"/>
    <mergeCell ref="AG42:AH42"/>
    <mergeCell ref="AI42:AJ42"/>
    <mergeCell ref="AS42:AT42"/>
    <mergeCell ref="AU42:AV42"/>
    <mergeCell ref="U45:V45"/>
    <mergeCell ref="AU40:AV40"/>
    <mergeCell ref="AI35:AJ35"/>
    <mergeCell ref="AI36:AJ36"/>
    <mergeCell ref="AG38:AH38"/>
    <mergeCell ref="AI38:AJ38"/>
    <mergeCell ref="AG39:AH39"/>
    <mergeCell ref="AU44:AV44"/>
    <mergeCell ref="BG37:BH37"/>
    <mergeCell ref="BG38:BH38"/>
    <mergeCell ref="C43:D43"/>
    <mergeCell ref="E43:F43"/>
    <mergeCell ref="K43:L43"/>
    <mergeCell ref="U43:V43"/>
    <mergeCell ref="W43:X43"/>
    <mergeCell ref="AG43:AH43"/>
    <mergeCell ref="AI43:AJ43"/>
    <mergeCell ref="AS43:AT43"/>
    <mergeCell ref="AU43:AV43"/>
    <mergeCell ref="W45:X45"/>
    <mergeCell ref="K46:L46"/>
    <mergeCell ref="K44:L44"/>
    <mergeCell ref="U44:V44"/>
    <mergeCell ref="AU46:AV46"/>
    <mergeCell ref="C44:D44"/>
    <mergeCell ref="E44:F44"/>
    <mergeCell ref="AI58:AJ58"/>
    <mergeCell ref="AS52:AT52"/>
    <mergeCell ref="AU52:AV52"/>
    <mergeCell ref="K55:L55"/>
    <mergeCell ref="K52:L52"/>
    <mergeCell ref="AG57:AH57"/>
    <mergeCell ref="AU58:AV58"/>
    <mergeCell ref="C57:D57"/>
    <mergeCell ref="U56:V56"/>
    <mergeCell ref="W56:X56"/>
    <mergeCell ref="C46:D46"/>
    <mergeCell ref="E46:F46"/>
    <mergeCell ref="I44:J44"/>
    <mergeCell ref="I45:J45"/>
    <mergeCell ref="I46:J46"/>
    <mergeCell ref="B50:BR50"/>
    <mergeCell ref="E52:F52"/>
    <mergeCell ref="AS56:AT56"/>
    <mergeCell ref="U58:V58"/>
    <mergeCell ref="W58:X58"/>
    <mergeCell ref="BG52:BH52"/>
    <mergeCell ref="AU53:AV53"/>
    <mergeCell ref="AS54:AT54"/>
    <mergeCell ref="C45:D45"/>
    <mergeCell ref="E45:F45"/>
    <mergeCell ref="AU45:AV45"/>
    <mergeCell ref="U46:V46"/>
    <mergeCell ref="BG46:BH46"/>
    <mergeCell ref="BG47:BH47"/>
    <mergeCell ref="K45:L45"/>
    <mergeCell ref="AI47:AJ47"/>
    <mergeCell ref="AS47:AT47"/>
    <mergeCell ref="W46:X46"/>
    <mergeCell ref="AG46:AH46"/>
    <mergeCell ref="AI46:AJ46"/>
    <mergeCell ref="BE57:BF57"/>
    <mergeCell ref="BG57:BH57"/>
    <mergeCell ref="BE58:BF58"/>
    <mergeCell ref="BG58:BH58"/>
    <mergeCell ref="AS58:AT58"/>
    <mergeCell ref="BE56:BF56"/>
    <mergeCell ref="BG56:BH56"/>
    <mergeCell ref="BG53:BH53"/>
    <mergeCell ref="C62:D62"/>
    <mergeCell ref="K62:L62"/>
    <mergeCell ref="C63:D63"/>
    <mergeCell ref="AG64:AH64"/>
    <mergeCell ref="AI64:AJ64"/>
    <mergeCell ref="AS64:AT64"/>
    <mergeCell ref="BJ72:BK72"/>
    <mergeCell ref="BJ74:BK74"/>
    <mergeCell ref="BJ75:BK75"/>
    <mergeCell ref="W55:X55"/>
    <mergeCell ref="U53:V53"/>
    <mergeCell ref="W53:X53"/>
    <mergeCell ref="U54:V54"/>
    <mergeCell ref="W54:X54"/>
    <mergeCell ref="AG53:AH53"/>
    <mergeCell ref="BE54:BF54"/>
    <mergeCell ref="BG54:BH54"/>
    <mergeCell ref="BE53:BF53"/>
    <mergeCell ref="BE55:BF55"/>
    <mergeCell ref="BG55:BH55"/>
    <mergeCell ref="AU56:AV56"/>
    <mergeCell ref="AS57:AT57"/>
    <mergeCell ref="AU57:AV57"/>
    <mergeCell ref="K57:L57"/>
    <mergeCell ref="AI57:AJ57"/>
    <mergeCell ref="AG58:AH58"/>
    <mergeCell ref="C61:D61"/>
    <mergeCell ref="AU65:AV65"/>
    <mergeCell ref="AI53:AJ53"/>
    <mergeCell ref="AG54:AH54"/>
    <mergeCell ref="AI54:AJ54"/>
    <mergeCell ref="AS53:AT53"/>
    <mergeCell ref="K63:L63"/>
    <mergeCell ref="C64:D64"/>
    <mergeCell ref="AS66:AT66"/>
    <mergeCell ref="AU66:AV66"/>
    <mergeCell ref="BD76:BI76"/>
    <mergeCell ref="E79:F79"/>
    <mergeCell ref="K64:L64"/>
    <mergeCell ref="C65:D65"/>
    <mergeCell ref="K65:L65"/>
    <mergeCell ref="C66:D66"/>
    <mergeCell ref="K66:L66"/>
    <mergeCell ref="U66:V66"/>
    <mergeCell ref="U65:V65"/>
    <mergeCell ref="W65:X65"/>
    <mergeCell ref="BE66:BF66"/>
    <mergeCell ref="BD72:BI72"/>
    <mergeCell ref="BD74:BI74"/>
    <mergeCell ref="BD75:BI75"/>
    <mergeCell ref="AG65:AH65"/>
    <mergeCell ref="AI65:AJ65"/>
    <mergeCell ref="AS65:AT65"/>
    <mergeCell ref="W66:X66"/>
    <mergeCell ref="AX77:AY77"/>
    <mergeCell ref="AR72:AW72"/>
    <mergeCell ref="AX72:AY72"/>
    <mergeCell ref="AR73:AW73"/>
    <mergeCell ref="AX73:AY73"/>
    <mergeCell ref="AR74:AW74"/>
    <mergeCell ref="AX74:AY74"/>
    <mergeCell ref="BG65:BH65"/>
    <mergeCell ref="U63:V63"/>
    <mergeCell ref="W63:X63"/>
    <mergeCell ref="C73:D73"/>
    <mergeCell ref="C122:D122"/>
    <mergeCell ref="N96:O96"/>
    <mergeCell ref="N81:O81"/>
    <mergeCell ref="C84:D84"/>
    <mergeCell ref="N84:O84"/>
    <mergeCell ref="C133:D133"/>
    <mergeCell ref="C123:D123"/>
    <mergeCell ref="E122:M122"/>
    <mergeCell ref="N122:O122"/>
    <mergeCell ref="BP85:BR85"/>
    <mergeCell ref="BP102:BR102"/>
    <mergeCell ref="BP103:BR103"/>
    <mergeCell ref="BP104:BR104"/>
    <mergeCell ref="BJ92:BK92"/>
    <mergeCell ref="BD93:BI93"/>
    <mergeCell ref="BJ93:BK93"/>
    <mergeCell ref="L106:M106"/>
    <mergeCell ref="L105:M105"/>
    <mergeCell ref="Z105:AA105"/>
    <mergeCell ref="Z106:AA106"/>
    <mergeCell ref="X105:Y105"/>
    <mergeCell ref="X106:Y106"/>
    <mergeCell ref="C90:D90"/>
    <mergeCell ref="X99:Y99"/>
    <mergeCell ref="X100:Y100"/>
    <mergeCell ref="X101:Y101"/>
    <mergeCell ref="X102:Y102"/>
    <mergeCell ref="Z103:AA103"/>
    <mergeCell ref="AV104:AW104"/>
    <mergeCell ref="C114:D114"/>
    <mergeCell ref="C95:D95"/>
    <mergeCell ref="BP72:BR72"/>
    <mergeCell ref="BG66:BH66"/>
    <mergeCell ref="AG66:AH66"/>
    <mergeCell ref="C143:D143"/>
    <mergeCell ref="N85:O85"/>
    <mergeCell ref="E72:M72"/>
    <mergeCell ref="C144:D144"/>
    <mergeCell ref="E73:M73"/>
    <mergeCell ref="E74:M74"/>
    <mergeCell ref="E75:M75"/>
    <mergeCell ref="T72:Y72"/>
    <mergeCell ref="T75:Y75"/>
    <mergeCell ref="T76:Y76"/>
    <mergeCell ref="Z77:AA77"/>
    <mergeCell ref="N80:O80"/>
    <mergeCell ref="C89:D89"/>
    <mergeCell ref="N89:O89"/>
    <mergeCell ref="N76:O76"/>
    <mergeCell ref="Z76:AA76"/>
    <mergeCell ref="N77:O77"/>
    <mergeCell ref="C81:D81"/>
    <mergeCell ref="C76:D76"/>
    <mergeCell ref="C88:D88"/>
    <mergeCell ref="N88:O88"/>
    <mergeCell ref="C94:D94"/>
    <mergeCell ref="T74:Y74"/>
    <mergeCell ref="Z89:AA89"/>
    <mergeCell ref="T88:Y88"/>
    <mergeCell ref="T89:Y89"/>
    <mergeCell ref="C91:D91"/>
    <mergeCell ref="N91:O91"/>
    <mergeCell ref="Z91:AA91"/>
    <mergeCell ref="BJ95:BK95"/>
    <mergeCell ref="BJ96:BK96"/>
    <mergeCell ref="C92:D92"/>
    <mergeCell ref="L100:M100"/>
    <mergeCell ref="N104:O104"/>
    <mergeCell ref="N105:O105"/>
    <mergeCell ref="C93:D93"/>
    <mergeCell ref="N93:O93"/>
    <mergeCell ref="Z93:AA93"/>
    <mergeCell ref="BP93:BR93"/>
    <mergeCell ref="BP94:BR94"/>
    <mergeCell ref="BP95:BR95"/>
    <mergeCell ref="BP99:BR99"/>
    <mergeCell ref="BP100:BR100"/>
    <mergeCell ref="BP101:BR101"/>
    <mergeCell ref="BD94:BI94"/>
    <mergeCell ref="BP96:BR96"/>
    <mergeCell ref="AJ99:AK99"/>
    <mergeCell ref="AL99:AM99"/>
    <mergeCell ref="AJ100:AK100"/>
    <mergeCell ref="AL100:AM100"/>
    <mergeCell ref="AJ101:AK101"/>
    <mergeCell ref="AL101:AM101"/>
    <mergeCell ref="AJ102:AK102"/>
    <mergeCell ref="AL102:AM102"/>
    <mergeCell ref="AJ103:AK103"/>
    <mergeCell ref="AL103:AM103"/>
    <mergeCell ref="AJ104:AK104"/>
    <mergeCell ref="BJ94:BK94"/>
    <mergeCell ref="N99:O99"/>
    <mergeCell ref="N101:O101"/>
    <mergeCell ref="N102:O102"/>
    <mergeCell ref="BJ91:BK91"/>
    <mergeCell ref="BD92:BI92"/>
    <mergeCell ref="BP88:BR88"/>
    <mergeCell ref="BP89:BR89"/>
    <mergeCell ref="BP90:BR90"/>
    <mergeCell ref="BP91:BR91"/>
    <mergeCell ref="BP92:BR92"/>
    <mergeCell ref="AL77:AM77"/>
    <mergeCell ref="BJ77:BK77"/>
    <mergeCell ref="AH83:AL83"/>
    <mergeCell ref="BP83:BR83"/>
    <mergeCell ref="AF75:AK75"/>
    <mergeCell ref="AH82:AL82"/>
    <mergeCell ref="AT82:AX82"/>
    <mergeCell ref="BF82:BJ82"/>
    <mergeCell ref="BP82:BR82"/>
    <mergeCell ref="AL88:AM88"/>
    <mergeCell ref="AF89:AK89"/>
    <mergeCell ref="AL89:AM89"/>
    <mergeCell ref="AF90:AK90"/>
    <mergeCell ref="AL90:AM90"/>
    <mergeCell ref="AF91:AK91"/>
    <mergeCell ref="AL91:AM91"/>
    <mergeCell ref="AR76:AW76"/>
    <mergeCell ref="AX76:AY76"/>
    <mergeCell ref="BJ76:BK76"/>
    <mergeCell ref="BP84:BR84"/>
    <mergeCell ref="BJ90:BK90"/>
    <mergeCell ref="AF87:AK87"/>
    <mergeCell ref="BJ73:BK73"/>
    <mergeCell ref="AR93:AW93"/>
    <mergeCell ref="AX93:AY93"/>
    <mergeCell ref="AR94:AW94"/>
    <mergeCell ref="AX94:AY94"/>
    <mergeCell ref="AR95:AW95"/>
    <mergeCell ref="AX95:AY95"/>
    <mergeCell ref="BH99:BI99"/>
    <mergeCell ref="BJ99:BK99"/>
    <mergeCell ref="BH100:BI100"/>
    <mergeCell ref="BJ100:BK100"/>
    <mergeCell ref="BD87:BI87"/>
    <mergeCell ref="BD88:BI88"/>
    <mergeCell ref="BJ88:BK88"/>
    <mergeCell ref="BD89:BI89"/>
    <mergeCell ref="BJ89:BK89"/>
    <mergeCell ref="BD90:BI90"/>
    <mergeCell ref="BD95:BI95"/>
    <mergeCell ref="AT83:AX83"/>
    <mergeCell ref="BF83:BJ83"/>
    <mergeCell ref="BD84:BJ84"/>
    <mergeCell ref="AR88:AW88"/>
    <mergeCell ref="AX88:AY88"/>
    <mergeCell ref="AR89:AW89"/>
    <mergeCell ref="AX89:AY89"/>
    <mergeCell ref="AR90:AW90"/>
    <mergeCell ref="AX90:AY90"/>
    <mergeCell ref="AR91:AW91"/>
    <mergeCell ref="AX91:AY91"/>
    <mergeCell ref="AZ93:BB93"/>
    <mergeCell ref="AZ94:BB94"/>
    <mergeCell ref="AR75:AW75"/>
    <mergeCell ref="AL110:AM110"/>
    <mergeCell ref="AL108:AM108"/>
    <mergeCell ref="E117:M117"/>
    <mergeCell ref="E118:M118"/>
    <mergeCell ref="N114:O114"/>
    <mergeCell ref="N116:O116"/>
    <mergeCell ref="N117:O117"/>
    <mergeCell ref="Z115:AA115"/>
    <mergeCell ref="Z116:AA116"/>
    <mergeCell ref="AL106:AM106"/>
    <mergeCell ref="AJ107:AK107"/>
    <mergeCell ref="AL107:AM107"/>
    <mergeCell ref="Z102:AA102"/>
    <mergeCell ref="Z117:AA117"/>
    <mergeCell ref="BH107:BI107"/>
    <mergeCell ref="BD114:BI114"/>
    <mergeCell ref="L111:M111"/>
    <mergeCell ref="Z107:AA107"/>
    <mergeCell ref="Z108:AA108"/>
    <mergeCell ref="X107:Y107"/>
    <mergeCell ref="AV106:AW106"/>
    <mergeCell ref="AX106:AY106"/>
    <mergeCell ref="AV107:AW107"/>
    <mergeCell ref="X103:Y103"/>
    <mergeCell ref="AJ106:AK106"/>
    <mergeCell ref="AJ108:AK108"/>
    <mergeCell ref="BH109:BI109"/>
    <mergeCell ref="BD117:BI117"/>
    <mergeCell ref="AB113:AD113"/>
    <mergeCell ref="AB114:AD114"/>
    <mergeCell ref="AB115:AD115"/>
    <mergeCell ref="AB116:AD116"/>
    <mergeCell ref="BP115:BR115"/>
    <mergeCell ref="BP116:BR116"/>
    <mergeCell ref="BP117:BR117"/>
    <mergeCell ref="BP118:BR118"/>
    <mergeCell ref="N118:O118"/>
    <mergeCell ref="C115:D115"/>
    <mergeCell ref="C116:D116"/>
    <mergeCell ref="C117:D117"/>
    <mergeCell ref="Z114:AA114"/>
    <mergeCell ref="Z118:AA118"/>
    <mergeCell ref="E114:M114"/>
    <mergeCell ref="E115:M115"/>
    <mergeCell ref="E116:M116"/>
    <mergeCell ref="N106:O106"/>
    <mergeCell ref="AX96:AY96"/>
    <mergeCell ref="L101:M101"/>
    <mergeCell ref="L102:M102"/>
    <mergeCell ref="Z96:AA96"/>
    <mergeCell ref="AV99:AW99"/>
    <mergeCell ref="AX99:AY99"/>
    <mergeCell ref="AV100:AW100"/>
    <mergeCell ref="AV110:AW110"/>
    <mergeCell ref="AX110:AY110"/>
    <mergeCell ref="BH110:BI110"/>
    <mergeCell ref="X111:Y111"/>
    <mergeCell ref="BJ110:BK110"/>
    <mergeCell ref="BP109:BR109"/>
    <mergeCell ref="BP110:BR110"/>
    <mergeCell ref="AX107:AY107"/>
    <mergeCell ref="AL104:AM104"/>
    <mergeCell ref="AJ105:AK105"/>
    <mergeCell ref="AL105:AM105"/>
    <mergeCell ref="BP148:BR148"/>
    <mergeCell ref="N111:O111"/>
    <mergeCell ref="E92:M92"/>
    <mergeCell ref="E93:M93"/>
    <mergeCell ref="E94:M94"/>
    <mergeCell ref="E95:M95"/>
    <mergeCell ref="AF92:AK92"/>
    <mergeCell ref="AL92:AM92"/>
    <mergeCell ref="AF93:AK93"/>
    <mergeCell ref="AL93:AM93"/>
    <mergeCell ref="AF94:AK94"/>
    <mergeCell ref="AL94:AM94"/>
    <mergeCell ref="AF95:AK95"/>
    <mergeCell ref="L110:M110"/>
    <mergeCell ref="L109:M109"/>
    <mergeCell ref="N109:O109"/>
    <mergeCell ref="N110:O110"/>
    <mergeCell ref="Z109:AA109"/>
    <mergeCell ref="Z110:AA110"/>
    <mergeCell ref="X109:Y109"/>
    <mergeCell ref="X110:Y110"/>
    <mergeCell ref="AL109:AM109"/>
    <mergeCell ref="AJ110:AK110"/>
    <mergeCell ref="BP146:BR146"/>
    <mergeCell ref="N146:O146"/>
    <mergeCell ref="BP105:BR105"/>
    <mergeCell ref="BP106:BR106"/>
    <mergeCell ref="BP107:BR107"/>
    <mergeCell ref="BP108:BR108"/>
    <mergeCell ref="L108:M108"/>
    <mergeCell ref="L107:M107"/>
    <mergeCell ref="T122:Y122"/>
    <mergeCell ref="B153:D153"/>
    <mergeCell ref="BP153:BR153"/>
    <mergeCell ref="B154:D154"/>
    <mergeCell ref="B149:D149"/>
    <mergeCell ref="BP149:BR149"/>
    <mergeCell ref="B150:D150"/>
    <mergeCell ref="BP150:BR150"/>
    <mergeCell ref="B151:D151"/>
    <mergeCell ref="BP151:BR151"/>
    <mergeCell ref="BP9:BR9"/>
    <mergeCell ref="B11:BR11"/>
    <mergeCell ref="C13:D14"/>
    <mergeCell ref="H15:I15"/>
    <mergeCell ref="H16:I16"/>
    <mergeCell ref="BG9:BJ9"/>
    <mergeCell ref="L9:O9"/>
    <mergeCell ref="W9:Z9"/>
    <mergeCell ref="AI9:AL9"/>
    <mergeCell ref="AU9:AX9"/>
    <mergeCell ref="C21:D21"/>
    <mergeCell ref="C22:D22"/>
    <mergeCell ref="C23:D23"/>
    <mergeCell ref="C24:D24"/>
    <mergeCell ref="C25:D25"/>
    <mergeCell ref="C26:D26"/>
    <mergeCell ref="C15:D15"/>
    <mergeCell ref="H29:I29"/>
    <mergeCell ref="K61:L61"/>
    <mergeCell ref="BP114:BR114"/>
    <mergeCell ref="K38:L38"/>
    <mergeCell ref="BO119:BR119"/>
    <mergeCell ref="H80:M80"/>
    <mergeCell ref="H83:M83"/>
    <mergeCell ref="N83:O83"/>
    <mergeCell ref="V83:Z83"/>
    <mergeCell ref="C82:D82"/>
    <mergeCell ref="E82:F82"/>
    <mergeCell ref="H82:M82"/>
    <mergeCell ref="N82:O82"/>
    <mergeCell ref="Z88:AA88"/>
    <mergeCell ref="V82:Z82"/>
    <mergeCell ref="T87:Y87"/>
    <mergeCell ref="E88:M88"/>
    <mergeCell ref="P87:R87"/>
    <mergeCell ref="P88:R88"/>
    <mergeCell ref="P82:R82"/>
    <mergeCell ref="P83:R83"/>
    <mergeCell ref="P84:R84"/>
    <mergeCell ref="P85:R85"/>
    <mergeCell ref="Z101:AA101"/>
    <mergeCell ref="Z122:AA122"/>
    <mergeCell ref="AF122:AK122"/>
    <mergeCell ref="N92:O92"/>
    <mergeCell ref="Z92:AA92"/>
    <mergeCell ref="L99:M99"/>
    <mergeCell ref="T93:Y93"/>
    <mergeCell ref="BP152:BR152"/>
    <mergeCell ref="BP111:BR111"/>
    <mergeCell ref="C74:D74"/>
    <mergeCell ref="C75:D75"/>
    <mergeCell ref="E80:F80"/>
    <mergeCell ref="E81:F81"/>
    <mergeCell ref="C80:D80"/>
    <mergeCell ref="H79:M79"/>
    <mergeCell ref="BP77:BR77"/>
    <mergeCell ref="AF74:AK74"/>
    <mergeCell ref="AL74:AM74"/>
    <mergeCell ref="E91:M91"/>
    <mergeCell ref="E76:M76"/>
    <mergeCell ref="N119:O119"/>
    <mergeCell ref="C118:D118"/>
    <mergeCell ref="N107:O107"/>
    <mergeCell ref="N108:O108"/>
    <mergeCell ref="H81:M81"/>
    <mergeCell ref="E84:M84"/>
    <mergeCell ref="V79:Z79"/>
    <mergeCell ref="T84:Z84"/>
    <mergeCell ref="V80:Z80"/>
    <mergeCell ref="V81:Z81"/>
    <mergeCell ref="C83:D83"/>
    <mergeCell ref="E83:F83"/>
    <mergeCell ref="AF25:AG25"/>
    <mergeCell ref="BD73:BI73"/>
    <mergeCell ref="AX75:AY75"/>
    <mergeCell ref="BD91:BI91"/>
    <mergeCell ref="U64:V64"/>
    <mergeCell ref="W64:X64"/>
    <mergeCell ref="AG63:AH63"/>
    <mergeCell ref="E89:M89"/>
    <mergeCell ref="E90:M90"/>
    <mergeCell ref="B152:D152"/>
    <mergeCell ref="L104:M104"/>
    <mergeCell ref="L103:M103"/>
    <mergeCell ref="Z104:AA104"/>
    <mergeCell ref="X104:Y104"/>
    <mergeCell ref="C145:D145"/>
    <mergeCell ref="E140:M140"/>
    <mergeCell ref="N140:O140"/>
    <mergeCell ref="T140:Y140"/>
    <mergeCell ref="Z140:AA140"/>
    <mergeCell ref="AF140:AK140"/>
    <mergeCell ref="C132:D132"/>
    <mergeCell ref="C140:D140"/>
    <mergeCell ref="C134:D134"/>
    <mergeCell ref="C142:D142"/>
    <mergeCell ref="Z95:AA95"/>
    <mergeCell ref="Z90:AA90"/>
    <mergeCell ref="X108:Y108"/>
    <mergeCell ref="N115:O115"/>
    <mergeCell ref="T90:Y90"/>
    <mergeCell ref="T91:Y91"/>
    <mergeCell ref="T92:Y92"/>
    <mergeCell ref="B148:D148"/>
    <mergeCell ref="AI63:AJ63"/>
    <mergeCell ref="AS63:AT63"/>
    <mergeCell ref="BE52:BF52"/>
    <mergeCell ref="AI62:AJ62"/>
    <mergeCell ref="AS62:AT62"/>
    <mergeCell ref="AU62:AV62"/>
    <mergeCell ref="BE62:BF62"/>
    <mergeCell ref="AJ109:AK109"/>
    <mergeCell ref="BE65:BF65"/>
    <mergeCell ref="U62:V62"/>
    <mergeCell ref="W62:X62"/>
    <mergeCell ref="AG62:AH62"/>
    <mergeCell ref="AU64:AV64"/>
    <mergeCell ref="BE64:BF64"/>
    <mergeCell ref="AG47:AH47"/>
    <mergeCell ref="P92:R92"/>
    <mergeCell ref="AR13:AS13"/>
    <mergeCell ref="AR14:AS14"/>
    <mergeCell ref="AR15:AS15"/>
    <mergeCell ref="AR16:AS16"/>
    <mergeCell ref="AR17:AS17"/>
    <mergeCell ref="AR18:AS18"/>
    <mergeCell ref="AR19:AS19"/>
    <mergeCell ref="AR20:AS20"/>
    <mergeCell ref="AR21:AS21"/>
    <mergeCell ref="AR22:AS22"/>
    <mergeCell ref="AR23:AS23"/>
    <mergeCell ref="AR24:AS24"/>
    <mergeCell ref="AR25:AS25"/>
    <mergeCell ref="AF22:AG22"/>
    <mergeCell ref="AF23:AG23"/>
    <mergeCell ref="AF24:AG24"/>
    <mergeCell ref="P111:R111"/>
    <mergeCell ref="AF73:AK73"/>
    <mergeCell ref="AL73:AM73"/>
    <mergeCell ref="BE38:BF38"/>
    <mergeCell ref="BE39:BF39"/>
    <mergeCell ref="AU38:AV38"/>
    <mergeCell ref="P9:R9"/>
    <mergeCell ref="P71:R71"/>
    <mergeCell ref="P72:R72"/>
    <mergeCell ref="P73:R73"/>
    <mergeCell ref="P74:R74"/>
    <mergeCell ref="P75:R75"/>
    <mergeCell ref="P76:R76"/>
    <mergeCell ref="P77:R77"/>
    <mergeCell ref="P79:R79"/>
    <mergeCell ref="P80:R80"/>
    <mergeCell ref="P81:R81"/>
    <mergeCell ref="BD25:BE25"/>
    <mergeCell ref="BD26:BE26"/>
    <mergeCell ref="BD27:BE27"/>
    <mergeCell ref="BD28:BE28"/>
    <mergeCell ref="BD29:BE29"/>
    <mergeCell ref="AF16:AG16"/>
    <mergeCell ref="AF17:AG17"/>
    <mergeCell ref="AF18:AG18"/>
    <mergeCell ref="AF19:AG19"/>
    <mergeCell ref="AF20:AG20"/>
    <mergeCell ref="AF21:AG21"/>
    <mergeCell ref="T18:U18"/>
    <mergeCell ref="T19:U19"/>
    <mergeCell ref="T20:U20"/>
    <mergeCell ref="BD30:BE30"/>
    <mergeCell ref="P126:R126"/>
    <mergeCell ref="P127:R127"/>
    <mergeCell ref="P128:R128"/>
    <mergeCell ref="P129:R129"/>
    <mergeCell ref="P130:R130"/>
    <mergeCell ref="P131:R131"/>
    <mergeCell ref="P132:R132"/>
    <mergeCell ref="P133:R133"/>
    <mergeCell ref="P134:R134"/>
    <mergeCell ref="P135:R135"/>
    <mergeCell ref="P136:R136"/>
    <mergeCell ref="P137:R137"/>
    <mergeCell ref="P138:R138"/>
    <mergeCell ref="P139:R139"/>
    <mergeCell ref="P140:R140"/>
    <mergeCell ref="P96:R96"/>
    <mergeCell ref="P98:R98"/>
    <mergeCell ref="P99:R99"/>
    <mergeCell ref="P100:R100"/>
    <mergeCell ref="P101:R101"/>
    <mergeCell ref="P102:R102"/>
    <mergeCell ref="P103:R103"/>
    <mergeCell ref="P104:R104"/>
    <mergeCell ref="P105:R105"/>
    <mergeCell ref="P106:R106"/>
    <mergeCell ref="P107:R107"/>
    <mergeCell ref="P108:R108"/>
    <mergeCell ref="P109:R109"/>
    <mergeCell ref="P123:R123"/>
    <mergeCell ref="P121:R121"/>
    <mergeCell ref="P122:R122"/>
    <mergeCell ref="P110:R110"/>
    <mergeCell ref="P146:R146"/>
    <mergeCell ref="P113:R113"/>
    <mergeCell ref="P114:R114"/>
    <mergeCell ref="P115:R115"/>
    <mergeCell ref="P116:R116"/>
    <mergeCell ref="P117:R117"/>
    <mergeCell ref="P118:R118"/>
    <mergeCell ref="P119:R119"/>
    <mergeCell ref="AB9:AD9"/>
    <mergeCell ref="AB71:AD71"/>
    <mergeCell ref="AB72:AD72"/>
    <mergeCell ref="AB73:AD73"/>
    <mergeCell ref="AB74:AD74"/>
    <mergeCell ref="AB75:AD75"/>
    <mergeCell ref="AB76:AD76"/>
    <mergeCell ref="AB77:AD77"/>
    <mergeCell ref="AB79:AD79"/>
    <mergeCell ref="AB80:AD80"/>
    <mergeCell ref="AB81:AD81"/>
    <mergeCell ref="AB82:AD82"/>
    <mergeCell ref="AB83:AD83"/>
    <mergeCell ref="AB84:AD84"/>
    <mergeCell ref="AB85:AD85"/>
    <mergeCell ref="AB87:AD87"/>
    <mergeCell ref="AB88:AD88"/>
    <mergeCell ref="AB89:AD89"/>
    <mergeCell ref="AB90:AD90"/>
    <mergeCell ref="AB91:AD91"/>
    <mergeCell ref="AB92:AD92"/>
    <mergeCell ref="AB93:AD93"/>
    <mergeCell ref="P124:R124"/>
    <mergeCell ref="P125:R125"/>
    <mergeCell ref="AB123:AD123"/>
    <mergeCell ref="AB124:AD124"/>
    <mergeCell ref="AB128:AD128"/>
    <mergeCell ref="AB129:AD129"/>
    <mergeCell ref="AB130:AD130"/>
    <mergeCell ref="AB131:AD131"/>
    <mergeCell ref="AB132:AD132"/>
    <mergeCell ref="AB133:AD133"/>
    <mergeCell ref="AB134:AD134"/>
    <mergeCell ref="AB135:AD135"/>
    <mergeCell ref="AB136:AD136"/>
    <mergeCell ref="AB137:AD137"/>
    <mergeCell ref="AB138:AD138"/>
    <mergeCell ref="AB139:AD139"/>
    <mergeCell ref="AB140:AD140"/>
    <mergeCell ref="AB94:AD94"/>
    <mergeCell ref="AB95:AD95"/>
    <mergeCell ref="AB96:AD96"/>
    <mergeCell ref="AB98:AD98"/>
    <mergeCell ref="AB99:AD99"/>
    <mergeCell ref="AB100:AD100"/>
    <mergeCell ref="AB101:AD101"/>
    <mergeCell ref="AB102:AD102"/>
    <mergeCell ref="AB103:AD103"/>
    <mergeCell ref="AB104:AD104"/>
    <mergeCell ref="AB105:AD105"/>
    <mergeCell ref="AB106:AD106"/>
    <mergeCell ref="AB107:AD107"/>
    <mergeCell ref="AB108:AD108"/>
    <mergeCell ref="AB109:AD109"/>
    <mergeCell ref="AB110:AD110"/>
    <mergeCell ref="AB111:AD111"/>
    <mergeCell ref="AB146:AD146"/>
    <mergeCell ref="AN9:AP9"/>
    <mergeCell ref="AN71:AP71"/>
    <mergeCell ref="AN72:AP72"/>
    <mergeCell ref="AN73:AP73"/>
    <mergeCell ref="AN74:AP74"/>
    <mergeCell ref="AN75:AP75"/>
    <mergeCell ref="AN76:AP76"/>
    <mergeCell ref="AN77:AP77"/>
    <mergeCell ref="AN79:AP79"/>
    <mergeCell ref="AN80:AP80"/>
    <mergeCell ref="AN81:AP81"/>
    <mergeCell ref="AN82:AP82"/>
    <mergeCell ref="AN83:AP83"/>
    <mergeCell ref="AN84:AP84"/>
    <mergeCell ref="AN85:AP85"/>
    <mergeCell ref="AN87:AP87"/>
    <mergeCell ref="AN88:AP88"/>
    <mergeCell ref="AN89:AP89"/>
    <mergeCell ref="AN90:AP90"/>
    <mergeCell ref="AN91:AP91"/>
    <mergeCell ref="AN92:AP92"/>
    <mergeCell ref="AN93:AP93"/>
    <mergeCell ref="AN94:AP94"/>
    <mergeCell ref="AN95:AP95"/>
    <mergeCell ref="AN96:AP96"/>
    <mergeCell ref="AN98:AP98"/>
    <mergeCell ref="AN99:AP99"/>
    <mergeCell ref="AN100:AP100"/>
    <mergeCell ref="AN101:AP101"/>
    <mergeCell ref="AB121:AD121"/>
    <mergeCell ref="AB122:AD122"/>
    <mergeCell ref="AN123:AP123"/>
    <mergeCell ref="AN124:AP124"/>
    <mergeCell ref="AN125:AP125"/>
    <mergeCell ref="AN126:AP126"/>
    <mergeCell ref="AN127:AP127"/>
    <mergeCell ref="AN128:AP128"/>
    <mergeCell ref="AN129:AP129"/>
    <mergeCell ref="AN130:AP130"/>
    <mergeCell ref="AN131:AP131"/>
    <mergeCell ref="AN132:AP132"/>
    <mergeCell ref="AN133:AP133"/>
    <mergeCell ref="AN134:AP134"/>
    <mergeCell ref="AN135:AP135"/>
    <mergeCell ref="AN136:AP136"/>
    <mergeCell ref="AN137:AP137"/>
    <mergeCell ref="AN102:AP102"/>
    <mergeCell ref="AN103:AP103"/>
    <mergeCell ref="AN104:AP104"/>
    <mergeCell ref="AN105:AP105"/>
    <mergeCell ref="AN106:AP106"/>
    <mergeCell ref="AN107:AP107"/>
    <mergeCell ref="AN108:AP108"/>
    <mergeCell ref="AN109:AP109"/>
    <mergeCell ref="AN110:AP110"/>
    <mergeCell ref="AN111:AP111"/>
    <mergeCell ref="AN113:AP113"/>
    <mergeCell ref="AN114:AP114"/>
    <mergeCell ref="AN115:AP115"/>
    <mergeCell ref="AN116:AP116"/>
    <mergeCell ref="AN117:AP117"/>
    <mergeCell ref="AN118:AP118"/>
    <mergeCell ref="AN119:AP119"/>
    <mergeCell ref="AN138:AP138"/>
    <mergeCell ref="AN139:AP139"/>
    <mergeCell ref="AN140:AP140"/>
    <mergeCell ref="AN141:AP141"/>
    <mergeCell ref="AN142:AP142"/>
    <mergeCell ref="AN143:AP143"/>
    <mergeCell ref="AN144:AP144"/>
    <mergeCell ref="AN145:AP145"/>
    <mergeCell ref="AN146:AP146"/>
    <mergeCell ref="AZ9:BB9"/>
    <mergeCell ref="AZ71:BB71"/>
    <mergeCell ref="AZ72:BB72"/>
    <mergeCell ref="AZ73:BB73"/>
    <mergeCell ref="AZ74:BB74"/>
    <mergeCell ref="AZ75:BB75"/>
    <mergeCell ref="AZ76:BB76"/>
    <mergeCell ref="AZ77:BB77"/>
    <mergeCell ref="AZ79:BB79"/>
    <mergeCell ref="AZ80:BB80"/>
    <mergeCell ref="AZ81:BB81"/>
    <mergeCell ref="AZ82:BB82"/>
    <mergeCell ref="AZ83:BB83"/>
    <mergeCell ref="AZ84:BB84"/>
    <mergeCell ref="AZ85:BB85"/>
    <mergeCell ref="AZ87:BB87"/>
    <mergeCell ref="AZ88:BB88"/>
    <mergeCell ref="AZ89:BB89"/>
    <mergeCell ref="AZ90:BB90"/>
    <mergeCell ref="AZ91:BB91"/>
    <mergeCell ref="AZ92:BB92"/>
    <mergeCell ref="AN121:AP121"/>
    <mergeCell ref="AN122:AP122"/>
    <mergeCell ref="AZ125:BB125"/>
    <mergeCell ref="AZ126:BB126"/>
    <mergeCell ref="AZ127:BB127"/>
    <mergeCell ref="AZ128:BB128"/>
    <mergeCell ref="AZ129:BB129"/>
    <mergeCell ref="AZ130:BB130"/>
    <mergeCell ref="AZ131:BB131"/>
    <mergeCell ref="AZ132:BB132"/>
    <mergeCell ref="AZ133:BB133"/>
    <mergeCell ref="AZ134:BB134"/>
    <mergeCell ref="AZ135:BB135"/>
    <mergeCell ref="AZ136:BB136"/>
    <mergeCell ref="AZ137:BB137"/>
    <mergeCell ref="AZ138:BB138"/>
    <mergeCell ref="AZ139:BB139"/>
    <mergeCell ref="AZ95:BB95"/>
    <mergeCell ref="AZ96:BB96"/>
    <mergeCell ref="AZ98:BB98"/>
    <mergeCell ref="AZ99:BB99"/>
    <mergeCell ref="AZ100:BB100"/>
    <mergeCell ref="AZ101:BB101"/>
    <mergeCell ref="AZ102:BB102"/>
    <mergeCell ref="AZ103:BB103"/>
    <mergeCell ref="AZ104:BB104"/>
    <mergeCell ref="AZ105:BB105"/>
    <mergeCell ref="AZ106:BB106"/>
    <mergeCell ref="AZ107:BB107"/>
    <mergeCell ref="AZ108:BB108"/>
    <mergeCell ref="AZ109:BB109"/>
    <mergeCell ref="AZ110:BB110"/>
    <mergeCell ref="AZ121:BB121"/>
    <mergeCell ref="AZ122:BB122"/>
    <mergeCell ref="AZ140:BB140"/>
    <mergeCell ref="AZ141:BB141"/>
    <mergeCell ref="AZ142:BB142"/>
    <mergeCell ref="AZ143:BB143"/>
    <mergeCell ref="AZ144:BB144"/>
    <mergeCell ref="AZ145:BB145"/>
    <mergeCell ref="AZ146:BB146"/>
    <mergeCell ref="BL9:BN9"/>
    <mergeCell ref="BL71:BN71"/>
    <mergeCell ref="BL72:BN72"/>
    <mergeCell ref="BL73:BN73"/>
    <mergeCell ref="BL74:BN74"/>
    <mergeCell ref="BL75:BN75"/>
    <mergeCell ref="BL76:BN76"/>
    <mergeCell ref="BL77:BN77"/>
    <mergeCell ref="BL79:BN79"/>
    <mergeCell ref="BL80:BN80"/>
    <mergeCell ref="BL81:BN81"/>
    <mergeCell ref="BL82:BN82"/>
    <mergeCell ref="BL83:BN83"/>
    <mergeCell ref="BL84:BN84"/>
    <mergeCell ref="BL85:BN85"/>
    <mergeCell ref="BL87:BN87"/>
    <mergeCell ref="BL88:BN88"/>
    <mergeCell ref="BL89:BN89"/>
    <mergeCell ref="BL90:BN90"/>
    <mergeCell ref="BL91:BN91"/>
    <mergeCell ref="BL92:BN92"/>
    <mergeCell ref="BL129:BN129"/>
    <mergeCell ref="BL93:BN93"/>
    <mergeCell ref="AZ123:BB123"/>
    <mergeCell ref="AZ124:BB124"/>
    <mergeCell ref="BL94:BN94"/>
    <mergeCell ref="BL95:BN95"/>
    <mergeCell ref="BL96:BN96"/>
    <mergeCell ref="BL98:BN98"/>
    <mergeCell ref="BL99:BN99"/>
    <mergeCell ref="BL100:BN100"/>
    <mergeCell ref="BL101:BN101"/>
    <mergeCell ref="BL102:BN102"/>
    <mergeCell ref="BL103:BN103"/>
    <mergeCell ref="BL104:BN104"/>
    <mergeCell ref="BL105:BN105"/>
    <mergeCell ref="BL106:BN106"/>
    <mergeCell ref="BL107:BN107"/>
    <mergeCell ref="BL108:BN108"/>
    <mergeCell ref="BL109:BN109"/>
    <mergeCell ref="BL110:BN110"/>
    <mergeCell ref="BL131:BN131"/>
    <mergeCell ref="BL132:BN132"/>
    <mergeCell ref="BL133:BN133"/>
    <mergeCell ref="BL134:BN134"/>
    <mergeCell ref="BL135:BN135"/>
    <mergeCell ref="BL136:BN136"/>
    <mergeCell ref="BL137:BN137"/>
    <mergeCell ref="BL138:BN138"/>
    <mergeCell ref="BL139:BN139"/>
    <mergeCell ref="BL140:BN140"/>
    <mergeCell ref="BL141:BN141"/>
    <mergeCell ref="BL142:BN142"/>
    <mergeCell ref="BL143:BN143"/>
    <mergeCell ref="BL144:BN144"/>
    <mergeCell ref="BL145:BN145"/>
    <mergeCell ref="BL146:BN146"/>
    <mergeCell ref="BL111:BN111"/>
    <mergeCell ref="BL113:BN113"/>
    <mergeCell ref="BL114:BN114"/>
    <mergeCell ref="BL115:BN115"/>
    <mergeCell ref="BL116:BN116"/>
    <mergeCell ref="BL117:BN117"/>
    <mergeCell ref="BL118:BN118"/>
    <mergeCell ref="BL119:BN119"/>
    <mergeCell ref="BL121:BN121"/>
    <mergeCell ref="BL122:BN122"/>
    <mergeCell ref="BL123:BN123"/>
    <mergeCell ref="BL124:BN124"/>
    <mergeCell ref="BL125:BN125"/>
    <mergeCell ref="BL126:BN126"/>
    <mergeCell ref="BL127:BN127"/>
    <mergeCell ref="BL128:BN128"/>
  </mergeCells>
  <dataValidations count="2">
    <dataValidation type="list" allowBlank="1" showInputMessage="1" showErrorMessage="1" sqref="B15:B29" xr:uid="{1CD45AE7-3630-4061-802E-7BADF21BA40D}">
      <formula1>"EHRA Reg - 111010, AY Effort - 115010, Summer X-Comp - 111010, SHRA - 121010"</formula1>
    </dataValidation>
    <dataValidation type="list" allowBlank="1" showInputMessage="1" showErrorMessage="1" sqref="G15:G30" xr:uid="{0769FB71-C729-46B6-8064-728C0CB751D9}">
      <formula1>"TSERS, ORP, Law Enforcement"</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F2266849-6EC9-47A7-8A14-2D7AF6E37498}">
          <x14:formula1>
            <xm:f>'Tuition &amp; Fees'!$C$26:$D$26</xm:f>
          </x14:formula1>
          <xm:sqref>G80:G83</xm:sqref>
        </x14:dataValidation>
        <x14:dataValidation type="list" allowBlank="1" showInputMessage="1" showErrorMessage="1" xr:uid="{06319270-87A6-4010-9C3F-1F7CE37FF95A}">
          <x14:formula1>
            <xm:f>'Tuition &amp; Fees'!$I$4:$I$14</xm:f>
          </x14:formula1>
          <xm:sqref>H82:M83 BF82:BJ82 AT82:AX82 AH82:AL82 V82:Z82</xm:sqref>
        </x14:dataValidation>
        <x14:dataValidation type="list" allowBlank="1" showInputMessage="1" showErrorMessage="1" xr:uid="{F6277199-6224-4C82-A3A1-BF440FB67AD6}">
          <x14:formula1>
            <xm:f>'Tuition &amp; Fees'!$I$18:$I$38</xm:f>
          </x14:formula1>
          <xm:sqref>V83:Z83 BF83:BJ83 AT83:AX83 AH83:AL83</xm:sqref>
        </x14:dataValidation>
        <x14:dataValidation type="list" allowBlank="1" showInputMessage="1" showErrorMessage="1" xr:uid="{94497C3F-D63D-4238-98C9-E17EE1AAC4A0}">
          <x14:formula1>
            <xm:f>'Tuition &amp; Fees'!$B$27:$B$45</xm:f>
          </x14:formula1>
          <xm:sqref>AH81 AT81 BF81 V81</xm:sqref>
        </x14:dataValidation>
        <x14:dataValidation type="list" allowBlank="1" showInputMessage="1" showErrorMessage="1" xr:uid="{52246B7A-5811-4DB6-8952-9AE688CA5EA7}">
          <x14:formula1>
            <xm:f>'Tuition &amp; Fees'!$B$4:$B$23</xm:f>
          </x14:formula1>
          <xm:sqref>BF80 H80:H81 AT80 AH80 V80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3F552-2CE4-4B44-B23D-32C32CDB6E5D}">
  <dimension ref="A1:BF452"/>
  <sheetViews>
    <sheetView zoomScale="120" zoomScaleNormal="120" workbookViewId="0">
      <pane xSplit="6" ySplit="9" topLeftCell="AI10" activePane="bottomRight" state="frozen"/>
      <selection pane="topRight" activeCell="G1" sqref="G1"/>
      <selection pane="bottomLeft" activeCell="A10" sqref="A10"/>
      <selection pane="bottomRight" activeCell="AX111" sqref="AX111:AY111"/>
    </sheetView>
  </sheetViews>
  <sheetFormatPr defaultColWidth="0" defaultRowHeight="12" zeroHeight="1" outlineLevelRow="1" x14ac:dyDescent="0.2"/>
  <cols>
    <col min="1" max="1" width="1.28515625" style="369" customWidth="1"/>
    <col min="2" max="2" width="24" style="336" customWidth="1"/>
    <col min="3" max="3" width="3.85546875" style="336" customWidth="1"/>
    <col min="4" max="4" width="24.5703125" style="336" customWidth="1"/>
    <col min="5" max="6" width="16.28515625" style="336" customWidth="1"/>
    <col min="7" max="7" width="10.42578125" style="336" bestFit="1" customWidth="1"/>
    <col min="8" max="8" width="5.7109375" style="336" bestFit="1" customWidth="1"/>
    <col min="9" max="9" width="9.28515625" style="336" bestFit="1" customWidth="1"/>
    <col min="10" max="10" width="7.5703125" style="336" customWidth="1"/>
    <col min="11" max="12" width="7.85546875" style="336" customWidth="1"/>
    <col min="13" max="14" width="6.85546875" style="336" customWidth="1"/>
    <col min="15" max="16" width="7.85546875" style="336" bestFit="1" customWidth="1"/>
    <col min="17" max="17" width="9.140625" style="336" bestFit="1" customWidth="1"/>
    <col min="18" max="18" width="1.28515625" style="336" customWidth="1"/>
    <col min="19" max="19" width="9.140625" style="336" bestFit="1" customWidth="1"/>
    <col min="20" max="20" width="9.42578125" style="336" customWidth="1"/>
    <col min="21" max="21" width="5.42578125" style="336" customWidth="1"/>
    <col min="22" max="22" width="7.140625" style="336" customWidth="1"/>
    <col min="23" max="24" width="7.85546875" style="336" bestFit="1" customWidth="1"/>
    <col min="25" max="26" width="9.140625" style="336" bestFit="1" customWidth="1"/>
    <col min="27" max="27" width="1.28515625" style="336" customWidth="1"/>
    <col min="28" max="28" width="12.42578125" style="336" bestFit="1" customWidth="1"/>
    <col min="29" max="29" width="7.85546875" style="336" customWidth="1"/>
    <col min="30" max="30" width="6.28515625" style="336" customWidth="1"/>
    <col min="31" max="31" width="7" style="336" customWidth="1"/>
    <col min="32" max="33" width="7.85546875" style="336" bestFit="1" customWidth="1"/>
    <col min="34" max="35" width="9.140625" style="336" bestFit="1" customWidth="1"/>
    <col min="36" max="36" width="1.28515625" style="336" customWidth="1"/>
    <col min="37" max="37" width="12.42578125" style="336" bestFit="1" customWidth="1"/>
    <col min="38" max="38" width="9.42578125" style="336" customWidth="1"/>
    <col min="39" max="39" width="6.28515625" style="336" customWidth="1"/>
    <col min="40" max="40" width="7" style="336" customWidth="1"/>
    <col min="41" max="42" width="7.85546875" style="336" bestFit="1" customWidth="1"/>
    <col min="43" max="44" width="9.140625" style="336" bestFit="1" customWidth="1"/>
    <col min="45" max="45" width="1.28515625" style="336" customWidth="1"/>
    <col min="46" max="46" width="12.42578125" style="336" bestFit="1" customWidth="1"/>
    <col min="47" max="47" width="9.5703125" style="336" customWidth="1"/>
    <col min="48" max="48" width="6.28515625" style="336" customWidth="1"/>
    <col min="49" max="49" width="7" style="336" customWidth="1"/>
    <col min="50" max="51" width="7.85546875" style="336" bestFit="1" customWidth="1"/>
    <col min="52" max="53" width="9.140625" style="336" bestFit="1" customWidth="1"/>
    <col min="54" max="54" width="1.28515625" style="336" customWidth="1"/>
    <col min="55" max="55" width="6.140625" style="336" bestFit="1" customWidth="1"/>
    <col min="56" max="57" width="6.5703125" style="336" bestFit="1" customWidth="1"/>
    <col min="58" max="58" width="12.5703125" style="369" customWidth="1"/>
    <col min="59" max="16384" width="12.5703125" style="336" hidden="1"/>
  </cols>
  <sheetData>
    <row r="1" spans="2:57" ht="12.75" thickBot="1" x14ac:dyDescent="0.25">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c r="AV1" s="369"/>
      <c r="AW1" s="369"/>
      <c r="AX1" s="369"/>
      <c r="AY1" s="369"/>
      <c r="AZ1" s="369"/>
      <c r="BA1" s="369"/>
      <c r="BB1" s="369"/>
      <c r="BC1" s="369"/>
      <c r="BD1" s="369"/>
      <c r="BE1" s="369"/>
    </row>
    <row r="2" spans="2:57" x14ac:dyDescent="0.2">
      <c r="B2" s="569" t="s">
        <v>124</v>
      </c>
      <c r="C2" s="1461" t="str">
        <f>T('Proposal Development Checklist'!C6)</f>
        <v/>
      </c>
      <c r="D2" s="1462"/>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row>
    <row r="3" spans="2:57" x14ac:dyDescent="0.2">
      <c r="B3" s="570" t="s">
        <v>125</v>
      </c>
      <c r="C3" s="1463" t="str">
        <f>T('Proposal Development Checklist'!C9)</f>
        <v/>
      </c>
      <c r="D3" s="1464"/>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69"/>
      <c r="AN3" s="369"/>
      <c r="AO3" s="369"/>
      <c r="AP3" s="369"/>
      <c r="AQ3" s="369"/>
      <c r="AR3" s="369"/>
      <c r="AS3" s="369"/>
      <c r="AT3" s="369"/>
      <c r="AU3" s="369"/>
      <c r="AV3" s="369"/>
      <c r="AW3" s="369"/>
      <c r="AX3" s="369"/>
      <c r="AY3" s="369"/>
      <c r="AZ3" s="369"/>
      <c r="BA3" s="369"/>
      <c r="BB3" s="369"/>
      <c r="BC3" s="369"/>
      <c r="BD3" s="369"/>
      <c r="BE3" s="369"/>
    </row>
    <row r="4" spans="2:57" x14ac:dyDescent="0.2">
      <c r="B4" s="570" t="s">
        <v>126</v>
      </c>
      <c r="C4" s="1685" t="str">
        <f>IF('Proposal Development Checklist'!B18="","-",'Proposal Development Checklist'!B18)</f>
        <v>-</v>
      </c>
      <c r="D4" s="1464"/>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row>
    <row r="5" spans="2:57" x14ac:dyDescent="0.2">
      <c r="B5" s="570" t="s">
        <v>127</v>
      </c>
      <c r="C5" s="1463" t="str">
        <f>IF('Proposal Development Checklist'!D18="","-",'Proposal Development Checklist'!D18)</f>
        <v>-</v>
      </c>
      <c r="D5" s="1464"/>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row>
    <row r="6" spans="2:57" x14ac:dyDescent="0.2">
      <c r="B6" s="570" t="s">
        <v>128</v>
      </c>
      <c r="C6" s="1463"/>
      <c r="D6" s="1464"/>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c r="AX6" s="369"/>
      <c r="AY6" s="369"/>
      <c r="AZ6" s="369"/>
      <c r="BA6" s="369"/>
      <c r="BB6" s="369"/>
      <c r="BC6" s="369"/>
      <c r="BD6" s="369"/>
      <c r="BE6" s="369"/>
    </row>
    <row r="7" spans="2:57" ht="12.75" thickBot="1" x14ac:dyDescent="0.25">
      <c r="B7" s="571" t="s">
        <v>129</v>
      </c>
      <c r="C7" s="1467"/>
      <c r="D7" s="1468"/>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369"/>
      <c r="AS7" s="369"/>
      <c r="AT7" s="369"/>
      <c r="AU7" s="369"/>
      <c r="AV7" s="369"/>
      <c r="AW7" s="369"/>
      <c r="AX7" s="369"/>
      <c r="AY7" s="369"/>
      <c r="AZ7" s="369"/>
      <c r="BA7" s="369"/>
      <c r="BB7" s="369"/>
      <c r="BC7" s="369"/>
      <c r="BD7" s="369"/>
      <c r="BE7" s="369"/>
    </row>
    <row r="8" spans="2:57" ht="12.75" thickBot="1" x14ac:dyDescent="0.25">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c r="AJ8" s="369"/>
      <c r="AK8" s="369"/>
      <c r="AL8" s="369"/>
      <c r="AM8" s="369"/>
      <c r="AN8" s="369"/>
      <c r="AO8" s="369"/>
      <c r="AP8" s="369"/>
      <c r="AQ8" s="369"/>
      <c r="AR8" s="369"/>
      <c r="AS8" s="369"/>
      <c r="AT8" s="369"/>
      <c r="AU8" s="369"/>
      <c r="AV8" s="369"/>
      <c r="AW8" s="369"/>
      <c r="AX8" s="369"/>
      <c r="AY8" s="369"/>
      <c r="AZ8" s="369"/>
      <c r="BA8" s="369"/>
      <c r="BB8" s="369"/>
      <c r="BC8" s="369"/>
      <c r="BD8" s="369"/>
      <c r="BE8" s="369"/>
    </row>
    <row r="9" spans="2:57" ht="12.75" customHeight="1" x14ac:dyDescent="0.2">
      <c r="B9" s="439"/>
      <c r="C9" s="439"/>
      <c r="D9" s="439"/>
      <c r="E9" s="439"/>
      <c r="F9" s="439"/>
      <c r="G9" s="439"/>
      <c r="H9" s="439"/>
      <c r="I9" s="439"/>
      <c r="J9" s="439"/>
      <c r="K9" s="439"/>
      <c r="L9" s="439"/>
      <c r="M9" s="440"/>
      <c r="N9" s="1234" t="s">
        <v>130</v>
      </c>
      <c r="O9" s="1235"/>
      <c r="P9" s="1235"/>
      <c r="Q9" s="1244"/>
      <c r="R9" s="441"/>
      <c r="S9" s="439"/>
      <c r="T9" s="439"/>
      <c r="U9" s="442"/>
      <c r="V9" s="1234" t="s">
        <v>132</v>
      </c>
      <c r="W9" s="1235"/>
      <c r="X9" s="1235"/>
      <c r="Y9" s="1244"/>
      <c r="Z9" s="442"/>
      <c r="AA9" s="441"/>
      <c r="AB9" s="439"/>
      <c r="AC9" s="439"/>
      <c r="AD9" s="442"/>
      <c r="AE9" s="1234" t="s">
        <v>134</v>
      </c>
      <c r="AF9" s="1235"/>
      <c r="AG9" s="1235"/>
      <c r="AH9" s="1244"/>
      <c r="AI9" s="442"/>
      <c r="AJ9" s="441"/>
      <c r="AK9" s="439"/>
      <c r="AL9" s="439"/>
      <c r="AM9" s="442"/>
      <c r="AN9" s="1234" t="s">
        <v>136</v>
      </c>
      <c r="AO9" s="1235"/>
      <c r="AP9" s="1235"/>
      <c r="AQ9" s="1244"/>
      <c r="AR9" s="442"/>
      <c r="AS9" s="441"/>
      <c r="AT9" s="439"/>
      <c r="AU9" s="439"/>
      <c r="AV9" s="442"/>
      <c r="AW9" s="1234" t="s">
        <v>138</v>
      </c>
      <c r="AX9" s="1235"/>
      <c r="AY9" s="1235"/>
      <c r="AZ9" s="1244"/>
      <c r="BA9" s="442"/>
      <c r="BB9" s="443"/>
      <c r="BC9" s="1234" t="s">
        <v>140</v>
      </c>
      <c r="BD9" s="1235"/>
      <c r="BE9" s="1236"/>
    </row>
    <row r="10" spans="2:57" s="369" customFormat="1" ht="12.75" customHeight="1" x14ac:dyDescent="0.2">
      <c r="B10" s="444"/>
      <c r="C10" s="444"/>
      <c r="D10" s="444"/>
      <c r="E10" s="444"/>
      <c r="F10" s="444"/>
      <c r="G10" s="444"/>
      <c r="H10" s="444"/>
      <c r="I10" s="444"/>
      <c r="J10" s="444"/>
      <c r="K10" s="444"/>
      <c r="L10" s="444"/>
      <c r="M10" s="445"/>
      <c r="N10" s="306"/>
      <c r="O10" s="444"/>
      <c r="P10" s="444"/>
      <c r="Q10" s="444"/>
      <c r="R10" s="446"/>
      <c r="S10" s="444"/>
      <c r="T10" s="444"/>
      <c r="U10" s="444"/>
      <c r="V10" s="306"/>
      <c r="W10" s="444"/>
      <c r="X10" s="444"/>
      <c r="Y10" s="444"/>
      <c r="Z10" s="444"/>
      <c r="AA10" s="446"/>
      <c r="AB10" s="444"/>
      <c r="AC10" s="444"/>
      <c r="AD10" s="444"/>
      <c r="AE10" s="306"/>
      <c r="AF10" s="444"/>
      <c r="AG10" s="444"/>
      <c r="AH10" s="444"/>
      <c r="AI10" s="444"/>
      <c r="AJ10" s="446"/>
      <c r="AK10" s="444"/>
      <c r="AL10" s="444"/>
      <c r="AM10" s="444"/>
      <c r="AN10" s="306"/>
      <c r="AO10" s="444"/>
      <c r="AP10" s="444"/>
      <c r="AQ10" s="444"/>
      <c r="AR10" s="444"/>
      <c r="AS10" s="446"/>
      <c r="AT10" s="444"/>
      <c r="AU10" s="444"/>
      <c r="AV10" s="444"/>
      <c r="AW10" s="306"/>
      <c r="AX10" s="444"/>
      <c r="AY10" s="444"/>
      <c r="AZ10" s="444"/>
      <c r="BA10" s="444"/>
      <c r="BB10" s="446"/>
      <c r="BC10" s="306"/>
      <c r="BD10" s="444"/>
      <c r="BE10" s="444"/>
    </row>
    <row r="11" spans="2:57" ht="15.75" customHeight="1" thickBot="1" x14ac:dyDescent="0.25">
      <c r="B11" s="1690" t="s">
        <v>141</v>
      </c>
      <c r="C11" s="1690"/>
      <c r="D11" s="1690"/>
      <c r="E11" s="1690"/>
      <c r="F11" s="1690"/>
      <c r="G11" s="1690"/>
      <c r="H11" s="1690"/>
      <c r="I11" s="1690"/>
      <c r="J11" s="1690"/>
      <c r="K11" s="1690"/>
      <c r="L11" s="1690"/>
      <c r="M11" s="1690"/>
      <c r="N11" s="1690"/>
      <c r="O11" s="1690"/>
      <c r="P11" s="1690"/>
      <c r="Q11" s="1690"/>
      <c r="R11" s="1690"/>
      <c r="S11" s="1690"/>
      <c r="T11" s="1690"/>
      <c r="U11" s="1690"/>
      <c r="V11" s="1690"/>
      <c r="W11" s="1690"/>
      <c r="X11" s="1690"/>
      <c r="Y11" s="1690"/>
      <c r="Z11" s="1690"/>
      <c r="AA11" s="1690"/>
      <c r="AB11" s="1690"/>
      <c r="AC11" s="1690"/>
      <c r="AD11" s="1690"/>
      <c r="AE11" s="1690"/>
      <c r="AF11" s="1690"/>
      <c r="AG11" s="1690"/>
      <c r="AH11" s="1690"/>
      <c r="AI11" s="1690"/>
      <c r="AJ11" s="1690"/>
      <c r="AK11" s="1690"/>
      <c r="AL11" s="1690"/>
      <c r="AM11" s="1690"/>
      <c r="AN11" s="1690"/>
      <c r="AO11" s="1690"/>
      <c r="AP11" s="1690"/>
      <c r="AQ11" s="1690"/>
      <c r="AR11" s="1690"/>
      <c r="AS11" s="1690"/>
      <c r="AT11" s="1690"/>
      <c r="AU11" s="1690"/>
      <c r="AV11" s="1690"/>
      <c r="AW11" s="1690"/>
      <c r="AX11" s="1690"/>
      <c r="AY11" s="1690"/>
      <c r="AZ11" s="1690"/>
      <c r="BA11" s="1690"/>
      <c r="BB11" s="1690"/>
      <c r="BC11" s="1690"/>
      <c r="BD11" s="1690"/>
      <c r="BE11" s="1690"/>
    </row>
    <row r="12" spans="2:57" s="369" customFormat="1" ht="6" customHeight="1" thickBot="1" x14ac:dyDescent="0.25">
      <c r="B12" s="304"/>
      <c r="C12" s="304"/>
      <c r="D12" s="304"/>
      <c r="E12" s="304"/>
      <c r="F12" s="304"/>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row>
    <row r="13" spans="2:57" ht="27.75" customHeight="1" x14ac:dyDescent="0.2">
      <c r="B13" s="1457" t="s">
        <v>142</v>
      </c>
      <c r="C13" s="1238" t="s">
        <v>143</v>
      </c>
      <c r="D13" s="1239"/>
      <c r="E13" s="1686" t="s">
        <v>234</v>
      </c>
      <c r="F13" s="1686" t="s">
        <v>235</v>
      </c>
      <c r="G13" s="1384" t="s">
        <v>236</v>
      </c>
      <c r="H13" s="1396" t="s">
        <v>145</v>
      </c>
      <c r="I13" s="1384" t="s">
        <v>146</v>
      </c>
      <c r="J13" s="1391" t="s">
        <v>147</v>
      </c>
      <c r="K13" s="1392"/>
      <c r="L13" s="572" t="s">
        <v>148</v>
      </c>
      <c r="M13" s="572" t="s">
        <v>237</v>
      </c>
      <c r="N13" s="572" t="s">
        <v>150</v>
      </c>
      <c r="O13" s="573" t="s">
        <v>151</v>
      </c>
      <c r="P13" s="574" t="s">
        <v>152</v>
      </c>
      <c r="Q13" s="574" t="s">
        <v>153</v>
      </c>
      <c r="R13" s="321"/>
      <c r="S13" s="1126"/>
      <c r="T13" s="1126"/>
      <c r="U13" s="796" t="s">
        <v>148</v>
      </c>
      <c r="V13" s="572" t="s">
        <v>237</v>
      </c>
      <c r="W13" s="572" t="s">
        <v>150</v>
      </c>
      <c r="X13" s="573" t="s">
        <v>151</v>
      </c>
      <c r="Y13" s="574" t="s">
        <v>152</v>
      </c>
      <c r="Z13" s="574" t="s">
        <v>153</v>
      </c>
      <c r="AA13" s="321"/>
      <c r="AB13" s="1126"/>
      <c r="AC13" s="1126"/>
      <c r="AD13" s="796" t="s">
        <v>148</v>
      </c>
      <c r="AE13" s="572" t="s">
        <v>237</v>
      </c>
      <c r="AF13" s="572" t="s">
        <v>150</v>
      </c>
      <c r="AG13" s="573" t="s">
        <v>151</v>
      </c>
      <c r="AH13" s="574" t="s">
        <v>152</v>
      </c>
      <c r="AI13" s="574" t="s">
        <v>153</v>
      </c>
      <c r="AJ13" s="321"/>
      <c r="AK13" s="1689"/>
      <c r="AL13" s="1689"/>
      <c r="AM13" s="796" t="s">
        <v>148</v>
      </c>
      <c r="AN13" s="572" t="s">
        <v>237</v>
      </c>
      <c r="AO13" s="572" t="s">
        <v>150</v>
      </c>
      <c r="AP13" s="573" t="s">
        <v>151</v>
      </c>
      <c r="AQ13" s="574" t="s">
        <v>152</v>
      </c>
      <c r="AR13" s="574" t="s">
        <v>153</v>
      </c>
      <c r="AS13" s="320"/>
      <c r="AT13" s="1400"/>
      <c r="AU13" s="1126"/>
      <c r="AV13" s="796" t="s">
        <v>148</v>
      </c>
      <c r="AW13" s="572" t="s">
        <v>237</v>
      </c>
      <c r="AX13" s="572" t="s">
        <v>150</v>
      </c>
      <c r="AY13" s="573" t="s">
        <v>151</v>
      </c>
      <c r="AZ13" s="574" t="s">
        <v>152</v>
      </c>
      <c r="BA13" s="574" t="s">
        <v>153</v>
      </c>
      <c r="BB13" s="320"/>
      <c r="BC13" s="575" t="s">
        <v>151</v>
      </c>
      <c r="BD13" s="576" t="s">
        <v>152</v>
      </c>
      <c r="BE13" s="577" t="s">
        <v>108</v>
      </c>
    </row>
    <row r="14" spans="2:57" ht="27.75" customHeight="1" x14ac:dyDescent="0.2">
      <c r="B14" s="1458"/>
      <c r="C14" s="1240"/>
      <c r="D14" s="1241"/>
      <c r="E14" s="1687"/>
      <c r="F14" s="1687"/>
      <c r="G14" s="1395"/>
      <c r="H14" s="1395"/>
      <c r="I14" s="1385"/>
      <c r="J14" s="1393"/>
      <c r="K14" s="1394"/>
      <c r="L14" s="322" t="s">
        <v>154</v>
      </c>
      <c r="M14" s="322" t="s">
        <v>155</v>
      </c>
      <c r="N14" s="323" t="s">
        <v>154</v>
      </c>
      <c r="O14" s="324" t="s">
        <v>156</v>
      </c>
      <c r="P14" s="324" t="s">
        <v>108</v>
      </c>
      <c r="Q14" s="324" t="s">
        <v>108</v>
      </c>
      <c r="R14" s="363"/>
      <c r="S14" s="1688" t="s">
        <v>147</v>
      </c>
      <c r="T14" s="1688"/>
      <c r="U14" s="322" t="s">
        <v>154</v>
      </c>
      <c r="V14" s="323" t="s">
        <v>155</v>
      </c>
      <c r="W14" s="323" t="s">
        <v>154</v>
      </c>
      <c r="X14" s="324" t="s">
        <v>156</v>
      </c>
      <c r="Y14" s="324" t="s">
        <v>108</v>
      </c>
      <c r="Z14" s="324" t="s">
        <v>108</v>
      </c>
      <c r="AA14" s="363"/>
      <c r="AB14" s="1127" t="s">
        <v>147</v>
      </c>
      <c r="AC14" s="1127"/>
      <c r="AD14" s="322" t="s">
        <v>154</v>
      </c>
      <c r="AE14" s="323" t="s">
        <v>155</v>
      </c>
      <c r="AF14" s="323" t="s">
        <v>154</v>
      </c>
      <c r="AG14" s="324" t="s">
        <v>156</v>
      </c>
      <c r="AH14" s="324" t="s">
        <v>108</v>
      </c>
      <c r="AI14" s="324" t="s">
        <v>108</v>
      </c>
      <c r="AJ14" s="363"/>
      <c r="AK14" s="1127" t="s">
        <v>147</v>
      </c>
      <c r="AL14" s="1127"/>
      <c r="AM14" s="322" t="s">
        <v>154</v>
      </c>
      <c r="AN14" s="323" t="s">
        <v>155</v>
      </c>
      <c r="AO14" s="323" t="s">
        <v>154</v>
      </c>
      <c r="AP14" s="324" t="s">
        <v>156</v>
      </c>
      <c r="AQ14" s="324" t="s">
        <v>108</v>
      </c>
      <c r="AR14" s="324" t="s">
        <v>108</v>
      </c>
      <c r="AS14" s="362"/>
      <c r="AT14" s="1401" t="s">
        <v>147</v>
      </c>
      <c r="AU14" s="1398"/>
      <c r="AV14" s="322" t="s">
        <v>154</v>
      </c>
      <c r="AW14" s="323" t="s">
        <v>155</v>
      </c>
      <c r="AX14" s="323" t="s">
        <v>154</v>
      </c>
      <c r="AY14" s="324" t="s">
        <v>156</v>
      </c>
      <c r="AZ14" s="324" t="s">
        <v>108</v>
      </c>
      <c r="BA14" s="324" t="s">
        <v>108</v>
      </c>
      <c r="BB14" s="362"/>
      <c r="BC14" s="325" t="s">
        <v>108</v>
      </c>
      <c r="BD14" s="325" t="s">
        <v>108</v>
      </c>
      <c r="BE14" s="578" t="s">
        <v>151</v>
      </c>
    </row>
    <row r="15" spans="2:57" ht="12.75" customHeight="1" x14ac:dyDescent="0.2">
      <c r="B15" s="380" t="str">
        <f>T(Budget!B15)</f>
        <v>AY Effort - 115010</v>
      </c>
      <c r="C15" s="1135" t="str">
        <f>T(Budget!C15)</f>
        <v>C. Torrence</v>
      </c>
      <c r="D15" s="1136"/>
      <c r="E15" s="361"/>
      <c r="F15" s="361"/>
      <c r="G15" s="295">
        <v>1.03</v>
      </c>
      <c r="H15" s="296">
        <f>Budget!F15</f>
        <v>9</v>
      </c>
      <c r="I15" s="305" t="str">
        <f>T(Budget!G15)</f>
        <v>ORP</v>
      </c>
      <c r="J15" s="1691">
        <f>Budget!H15</f>
        <v>74263</v>
      </c>
      <c r="K15" s="1692"/>
      <c r="L15" s="795">
        <f>(M15/H15)</f>
        <v>0</v>
      </c>
      <c r="M15" s="307">
        <v>0</v>
      </c>
      <c r="N15" s="307">
        <v>0</v>
      </c>
      <c r="O15" s="326">
        <f>ROUNDUP(((J15/H15)*M15)+((J15/H15)*N15),0)</f>
        <v>0</v>
      </c>
      <c r="P15" s="327" cm="1">
        <f t="array" ref="P15">ROUND(
    _xlfn.IFS(
        ISBLANK(H15), 0,
        OR(I15="ORP", J15=0),
            (((J15/H15)*M15)*Constants!$N$14) +
            (Constants!$N$15*(M15/H15)) +
            ((J15/H15)*N15*Constants!$N$14),
        OR(I15="TSERS", J15=0),
            (((J15/H15)*M15)*Constants!$N$7) +
            (Constants!$N$8*(M15/H15)) +
            ((J15/H15)*N15*Constants!$N$7),
        OR(I15="Law Enforcement", J15=0),
            (((J15/H15)*M15)*Constants!$N$28) +
            (Constants!$N$29*(M15/H15)) +
            ((J15/H15)*N15*Constants!$N$28)
    ),
0)</f>
        <v>0</v>
      </c>
      <c r="Q15" s="327">
        <f t="shared" ref="Q15:Q30" si="0">SUM(O15:P15)</f>
        <v>0</v>
      </c>
      <c r="R15" s="363"/>
      <c r="S15" s="1128">
        <f t="shared" ref="S15:S30" si="1">ROUNDUP((J15*G15),0)</f>
        <v>76491</v>
      </c>
      <c r="T15" s="1129"/>
      <c r="U15" s="797">
        <f>(V15/H15)</f>
        <v>0</v>
      </c>
      <c r="V15" s="307">
        <v>0</v>
      </c>
      <c r="W15" s="307">
        <v>0</v>
      </c>
      <c r="X15" s="326">
        <f t="shared" ref="X15:X30" si="2">ROUNDUP(((S15/H15)*V15)+((S15/H15)*W15),0)</f>
        <v>0</v>
      </c>
      <c r="Y15" s="327" cm="1">
        <f t="array" ref="Y15">ROUND(
_xlfn.IFS(
ISBLANK(H15),0,
OR(I15="ORP",S15=0),
(((S15/H15)*V15)*Constants!$N$14)+
(Constants!$N$15*(V15/H15))+
((S15/H15)*W15*Constants!$N$14),
OR(I15="TSERS",S15=0),
(((S15/H15)*V15)*Constants!$N$7)+
(Constants!$N$8*(V15/H15))+
((S15/H15)*W15*Constants!$N$7),
OR(I15="Law Enforcement",S15=0),
(((S15/H15)*V15)*Constants!$N$28)+
(Constants!$N$29*(V15/H15))+
((S15/H15)*W15*Constants!$N$28)
),
0)</f>
        <v>0</v>
      </c>
      <c r="Z15" s="327">
        <f t="shared" ref="Z15:Z30" si="3">SUM(X15:Y15)</f>
        <v>0</v>
      </c>
      <c r="AA15" s="363"/>
      <c r="AB15" s="1128">
        <f t="shared" ref="AB15:AB30" si="4">ROUNDUP((S15*G15),0)</f>
        <v>78786</v>
      </c>
      <c r="AC15" s="1129"/>
      <c r="AD15" s="801">
        <f>(AE15/H15)</f>
        <v>0</v>
      </c>
      <c r="AE15" s="297">
        <v>0</v>
      </c>
      <c r="AF15" s="297">
        <v>0</v>
      </c>
      <c r="AG15" s="326">
        <f t="shared" ref="AG15:AG30" si="5">ROUNDUP(((AB15/H15)*AE15)+((AB15/H15)*AF15),0)</f>
        <v>0</v>
      </c>
      <c r="AH15" s="327" cm="1">
        <f t="array" ref="AH15">ROUND(
_xlfn.IFS(
ISBLANK(H15),0,
OR(I15="ORP",AB15=0),
(((AB15/H15)*AE15)*Constants!$N$14)+
(Constants!$N$15*(AE15/H15))+
((AB15/H15)*AF15*Constants!$N$14),
OR(I15="TSERS",AB15=0),
(((AB15/H15)*AE15)*Constants!$N$7)+
(Constants!$N$8*(AE15/H15))+
((AB15/H15)*AF15*Constants!$N$7),
OR(I15="Law Enforcement",AB15=0),
(((AB15/H15)*AE15)*Constants!$N$28)+
(Constants!$N$29*(AE15/H15))+
((AB15/H15)*AF15*Constants!$N$28)
),
0)</f>
        <v>0</v>
      </c>
      <c r="AI15" s="327">
        <f t="shared" ref="AI15:AI30" si="6">SUM(AG15:AH15)</f>
        <v>0</v>
      </c>
      <c r="AJ15" s="363"/>
      <c r="AK15" s="1128">
        <f t="shared" ref="AK15:AK30" si="7">ROUNDUP((AB15*G15),0)</f>
        <v>81150</v>
      </c>
      <c r="AL15" s="1129"/>
      <c r="AM15" s="801">
        <f>(AN15/H15)</f>
        <v>0</v>
      </c>
      <c r="AN15" s="297">
        <v>0</v>
      </c>
      <c r="AO15" s="297">
        <v>0</v>
      </c>
      <c r="AP15" s="326">
        <f t="shared" ref="AP15:AP30" si="8">ROUNDUP(((AK15/H15)*AN15)+((AK15/H15)*AO15),0)</f>
        <v>0</v>
      </c>
      <c r="AQ15" s="327" cm="1">
        <f t="array" ref="AQ15">ROUND(
_xlfn.IFS(
ISBLANK(H15),0,
OR(I15="ORP",AK15=0),
(((AK15/H15)*AN15)*Constants!$N$14)+
(Constants!$N$15*(AN15/H15))+
((AK15/H15)*AO15*Constants!$N$14),
OR(I15="TSERS",AK15=0),
(((AK15/H15)*AN15)*Constants!$N$7)+
(Constants!$N$8*(AN15/H15))+
((AK15/H15)*AO15*Constants!$N$7),
OR(I15="Law Enforcement",AK15=0),
(((AK15/H15)*AN15)*Constants!$N$28)+
(Constants!$N$29*(AN15/H15))+
((AK15/H15)*AO15*Constants!$N$28)
),
0)</f>
        <v>0</v>
      </c>
      <c r="AR15" s="327">
        <f t="shared" ref="AR15:AR30" si="9">SUM(AP15:AQ15)</f>
        <v>0</v>
      </c>
      <c r="AS15" s="362"/>
      <c r="AT15" s="1402">
        <f t="shared" ref="AT15:AT30" si="10">ROUNDUP((AK15*G15),0)</f>
        <v>83585</v>
      </c>
      <c r="AU15" s="1129"/>
      <c r="AV15" s="801">
        <f>(AW15/H15)</f>
        <v>0</v>
      </c>
      <c r="AW15" s="297">
        <v>0</v>
      </c>
      <c r="AX15" s="297">
        <v>0</v>
      </c>
      <c r="AY15" s="326">
        <f t="shared" ref="AY15:AY30" si="11">ROUNDUP(((AT15/H15)*AW15)+((AT15/H15)*AX15),0)</f>
        <v>0</v>
      </c>
      <c r="AZ15" s="327" cm="1">
        <f t="array" ref="AZ15">ROUND(
_xlfn.IFS(
ISBLANK(H15),0,
OR(I15="ORP",AT15=0),
(((AT15/H15)*AW15)*Constants!$N$14)+
(Constants!$N$15*(AW15/H15))+
((AT15/H15)*AX15*Constants!$N$14),
OR(I15="TSERS",AT15=0),
(((AT15/H15)*AW15)*Constants!$N$7)+
(Constants!$N$8*(AW15/H15))+
((AT15/H15)*AX15*Constants!$N$7),
OR(I15="Law Enforcement",AT15=0),
(((AT15/H15)*AW15)*Constants!$N$28)+
(Constants!$N$29*(AW15/H15))+
((AT15/H15)*AX15*Constants!$N$28)
),
0)</f>
        <v>0</v>
      </c>
      <c r="BA15" s="327">
        <f t="shared" ref="BA15:BA30" si="12">SUM(AY15:AZ15)</f>
        <v>0</v>
      </c>
      <c r="BB15" s="362"/>
      <c r="BC15" s="326">
        <f t="shared" ref="BC15:BD30" si="13">SUM(O15,X15,AG15,AP15,AY15)</f>
        <v>0</v>
      </c>
      <c r="BD15" s="326">
        <f t="shared" si="13"/>
        <v>0</v>
      </c>
      <c r="BE15" s="338">
        <f t="shared" ref="BE15:BE30" si="14">SUM(BC15:BD15)</f>
        <v>0</v>
      </c>
    </row>
    <row r="16" spans="2:57" ht="12.75" customHeight="1" x14ac:dyDescent="0.2">
      <c r="B16" s="380" t="str">
        <f>T(Budget!B16)</f>
        <v/>
      </c>
      <c r="C16" s="1135" t="str">
        <f>T(Budget!C16)</f>
        <v/>
      </c>
      <c r="D16" s="1136"/>
      <c r="E16" s="361"/>
      <c r="F16" s="361"/>
      <c r="G16" s="295">
        <v>1.03</v>
      </c>
      <c r="H16" s="298">
        <f>Budget!F16</f>
        <v>9</v>
      </c>
      <c r="I16" s="305" t="str">
        <f>T(Budget!G16)</f>
        <v/>
      </c>
      <c r="J16" s="1242">
        <f>Budget!H16</f>
        <v>0</v>
      </c>
      <c r="K16" s="1243"/>
      <c r="L16" s="795">
        <f t="shared" ref="L16:L30" si="15">(M16/H16)</f>
        <v>0</v>
      </c>
      <c r="M16" s="308">
        <v>0</v>
      </c>
      <c r="N16" s="308">
        <v>0</v>
      </c>
      <c r="O16" s="326">
        <f t="shared" ref="O16:O30" si="16">ROUNDUP(((J16/H16)*M16)+((J16/H16)*N16),0)</f>
        <v>0</v>
      </c>
      <c r="P16" s="327" cm="1">
        <f t="array" ref="P16">ROUND(
    _xlfn.IFS(
        ISBLANK(H16), 0,
        OR(I16="ORP", J16=0),
            (((J16/H16)*M16)*Constants!$N$14) +
            (Constants!$N$15*(M16/H16)) +
            ((J16/H16)*N16*Constants!$N$14),
        OR(I16="TSERS", J16=0),
            (((J16/H16)*M16)*Constants!$N$7) +
            (Constants!$N$8*(M16/H16)) +
            ((J16/H16)*N16*Constants!$N$7),
        OR(I16="Law Enforcement", J16=0),
            (((J16/H16)*M16)*Constants!$N$28) +
            (Constants!$N$29*(M16/H16)) +
            ((J16/H16)*N16*Constants!$N$28)
    ),
0)</f>
        <v>0</v>
      </c>
      <c r="Q16" s="328">
        <f t="shared" si="0"/>
        <v>0</v>
      </c>
      <c r="R16" s="363"/>
      <c r="S16" s="1115">
        <f t="shared" si="1"/>
        <v>0</v>
      </c>
      <c r="T16" s="1114"/>
      <c r="U16" s="798">
        <f t="shared" ref="U16:U30" si="17">(V16/H16)</f>
        <v>0</v>
      </c>
      <c r="V16" s="308">
        <v>0</v>
      </c>
      <c r="W16" s="308">
        <v>0</v>
      </c>
      <c r="X16" s="329">
        <f t="shared" si="2"/>
        <v>0</v>
      </c>
      <c r="Y16" s="327" cm="1">
        <f t="array" ref="Y16">ROUND(
_xlfn.IFS(
ISBLANK(H16),0,
OR(I16="ORP",S16=0),
(((S16/H16)*V16)*Constants!$N$14)+
(Constants!$N$15*(V16/H16))+
((S16/H16)*W16*Constants!$N$14),
OR(I16="TSERS",S16=0),
(((S16/H16)*V16)*Constants!$N$7)+
(Constants!$N$8*(V16/H16))+
((S16/H16)*W16*Constants!$N$7),
OR(I16="Law Enforcement",S16=0),
(((S16/H16)*V16)*Constants!$N$28)+
(Constants!$N$29*(V16/H16))+
((S16/H16)*W16*Constants!$N$28)
),
0)</f>
        <v>0</v>
      </c>
      <c r="Z16" s="327">
        <f t="shared" si="3"/>
        <v>0</v>
      </c>
      <c r="AA16" s="363"/>
      <c r="AB16" s="1115">
        <f t="shared" si="4"/>
        <v>0</v>
      </c>
      <c r="AC16" s="1114"/>
      <c r="AD16" s="802">
        <f t="shared" ref="AD16:AD30" si="18">(AE16/H16)</f>
        <v>0</v>
      </c>
      <c r="AE16" s="299">
        <v>0</v>
      </c>
      <c r="AF16" s="299">
        <v>0</v>
      </c>
      <c r="AG16" s="326">
        <f t="shared" si="5"/>
        <v>0</v>
      </c>
      <c r="AH16" s="327" cm="1">
        <f t="array" ref="AH16">ROUND(
_xlfn.IFS(
ISBLANK(H16),0,
OR(I16="ORP",AB16=0),
(((AB16/H16)*AE16)*Constants!$N$14)+
(Constants!$N$15*(AE16/H16))+
((AB16/H16)*AF16*Constants!$N$14),
OR(I16="TSERS",AB16=0),
(((AB16/H16)*AE16)*Constants!$N$7)+
(Constants!$N$8*(AE16/H16))+
((AB16/H16)*AF16*Constants!$N$7),
OR(I16="Law Enforcement",AB16=0),
(((AB16/H16)*AE16)*Constants!$N$28)+
(Constants!$N$29*(AE16/H16))+
((AB16/H16)*AF16*Constants!$N$28)
),
0)</f>
        <v>0</v>
      </c>
      <c r="AI16" s="327">
        <f t="shared" si="6"/>
        <v>0</v>
      </c>
      <c r="AJ16" s="363"/>
      <c r="AK16" s="1115">
        <f t="shared" si="7"/>
        <v>0</v>
      </c>
      <c r="AL16" s="1114"/>
      <c r="AM16" s="802">
        <f t="shared" ref="AM16:AM30" si="19">(AN16/H16)</f>
        <v>0</v>
      </c>
      <c r="AN16" s="299">
        <v>0</v>
      </c>
      <c r="AO16" s="299">
        <v>0</v>
      </c>
      <c r="AP16" s="326">
        <f t="shared" si="8"/>
        <v>0</v>
      </c>
      <c r="AQ16" s="327" cm="1">
        <f t="array" ref="AQ16">ROUND(
_xlfn.IFS(
ISBLANK(H16),0,
OR(I16="ORP",AK16=0),
(((AK16/H16)*AN16)*Constants!$N$14)+
(Constants!$N$15*(AN16/H16))+
((AK16/H16)*AO16*Constants!$N$14),
OR(I16="TSERS",AK16=0),
(((AK16/H16)*AN16)*Constants!$N$7)+
(Constants!$N$8*(AN16/H16))+
((AK16/H16)*AO16*Constants!$N$7),
OR(I16="Law Enforcement",AK16=0),
(((AK16/H16)*AN16)*Constants!$N$28)+
(Constants!$N$29*(AN16/H16))+
((AK16/H16)*AO16*Constants!$N$28)
),
0)</f>
        <v>0</v>
      </c>
      <c r="AR16" s="327">
        <f t="shared" si="9"/>
        <v>0</v>
      </c>
      <c r="AS16" s="362"/>
      <c r="AT16" s="1113">
        <f t="shared" si="10"/>
        <v>0</v>
      </c>
      <c r="AU16" s="1114"/>
      <c r="AV16" s="802">
        <f t="shared" ref="AV16:AV30" si="20">(AW16/H16)</f>
        <v>0</v>
      </c>
      <c r="AW16" s="299">
        <v>0</v>
      </c>
      <c r="AX16" s="299">
        <v>0</v>
      </c>
      <c r="AY16" s="326">
        <f t="shared" si="11"/>
        <v>0</v>
      </c>
      <c r="AZ16" s="327" cm="1">
        <f t="array" ref="AZ16">ROUND(
_xlfn.IFS(
ISBLANK(H16),0,
OR(I16="ORP",AT16=0),
(((AT16/H16)*AW16)*Constants!$N$14)+
(Constants!$N$15*(AW16/H16))+
((AT16/H16)*AX16*Constants!$N$14),
OR(I16="TSERS",AT16=0),
(((AT16/H16)*AW16)*Constants!$N$7)+
(Constants!$N$8*(AW16/H16))+
((AT16/H16)*AX16*Constants!$N$7),
OR(I16="Law Enforcement",AT16=0),
(((AT16/H16)*AW16)*Constants!$N$28)+
(Constants!$N$29*(AW16/H16))+
((AT16/H16)*AX16*Constants!$N$28)
),
0)</f>
        <v>0</v>
      </c>
      <c r="BA16" s="327">
        <f t="shared" si="12"/>
        <v>0</v>
      </c>
      <c r="BB16" s="362"/>
      <c r="BC16" s="326">
        <f t="shared" si="13"/>
        <v>0</v>
      </c>
      <c r="BD16" s="326">
        <f t="shared" si="13"/>
        <v>0</v>
      </c>
      <c r="BE16" s="338">
        <f t="shared" si="14"/>
        <v>0</v>
      </c>
    </row>
    <row r="17" spans="2:57" ht="12.75" customHeight="1" x14ac:dyDescent="0.2">
      <c r="B17" s="380" t="str">
        <f>T(Budget!B17)</f>
        <v/>
      </c>
      <c r="C17" s="1135" t="str">
        <f>T(Budget!C17)</f>
        <v/>
      </c>
      <c r="D17" s="1136"/>
      <c r="E17" s="361"/>
      <c r="F17" s="361"/>
      <c r="G17" s="295">
        <v>1.03</v>
      </c>
      <c r="H17" s="298">
        <f>Budget!F17</f>
        <v>9</v>
      </c>
      <c r="I17" s="305" t="str">
        <f>T(Budget!G17)</f>
        <v/>
      </c>
      <c r="J17" s="1242">
        <f>Budget!H17</f>
        <v>0</v>
      </c>
      <c r="K17" s="1243"/>
      <c r="L17" s="795">
        <f t="shared" si="15"/>
        <v>0</v>
      </c>
      <c r="M17" s="308">
        <v>0</v>
      </c>
      <c r="N17" s="308">
        <v>0</v>
      </c>
      <c r="O17" s="326">
        <f t="shared" si="16"/>
        <v>0</v>
      </c>
      <c r="P17" s="327" cm="1">
        <f t="array" ref="P17">ROUND(
    _xlfn.IFS(
        ISBLANK(H17), 0,
        OR(I17="ORP", J17=0),
            (((J17/H17)*M17)*Constants!$N$14) +
            (Constants!$N$15*(M17/H17)) +
            ((J17/H17)*N17*Constants!$N$14),
        OR(I17="TSERS", J17=0),
            (((J17/H17)*M17)*Constants!$N$7) +
            (Constants!$N$8*(M17/H17)) +
            ((J17/H17)*N17*Constants!$N$7),
        OR(I17="Law Enforcement", J17=0),
            (((J17/H17)*M17)*Constants!$N$28) +
            (Constants!$N$29*(M17/H17)) +
            ((J17/H17)*N17*Constants!$N$28)
    ),
0)</f>
        <v>0</v>
      </c>
      <c r="Q17" s="328">
        <f t="shared" si="0"/>
        <v>0</v>
      </c>
      <c r="R17" s="363"/>
      <c r="S17" s="1115">
        <f t="shared" si="1"/>
        <v>0</v>
      </c>
      <c r="T17" s="1114"/>
      <c r="U17" s="798">
        <f t="shared" si="17"/>
        <v>0</v>
      </c>
      <c r="V17" s="308">
        <v>0</v>
      </c>
      <c r="W17" s="308">
        <v>0</v>
      </c>
      <c r="X17" s="326">
        <f t="shared" si="2"/>
        <v>0</v>
      </c>
      <c r="Y17" s="327" cm="1">
        <f t="array" ref="Y17">ROUND(
_xlfn.IFS(
ISBLANK(H17),0,
OR(I17="ORP",S17=0),
(((S17/H17)*V17)*Constants!$N$14)+
(Constants!$N$15*(V17/H17))+
((S17/H17)*W17*Constants!$N$14),
OR(I17="TSERS",S17=0),
(((S17/H17)*V17)*Constants!$N$7)+
(Constants!$N$8*(V17/H17))+
((S17/H17)*W17*Constants!$N$7),
OR(I17="Law Enforcement",S17=0),
(((S17/H17)*V17)*Constants!$N$28)+
(Constants!$N$29*(V17/H17))+
((S17/H17)*W17*Constants!$N$28)
),
0)</f>
        <v>0</v>
      </c>
      <c r="Z17" s="327">
        <f t="shared" si="3"/>
        <v>0</v>
      </c>
      <c r="AA17" s="363"/>
      <c r="AB17" s="1397">
        <f t="shared" si="4"/>
        <v>0</v>
      </c>
      <c r="AC17" s="1684"/>
      <c r="AD17" s="802">
        <f t="shared" si="18"/>
        <v>0</v>
      </c>
      <c r="AE17" s="299">
        <v>0</v>
      </c>
      <c r="AF17" s="299">
        <v>0</v>
      </c>
      <c r="AG17" s="326">
        <f t="shared" si="5"/>
        <v>0</v>
      </c>
      <c r="AH17" s="327" cm="1">
        <f t="array" ref="AH17">ROUND(
_xlfn.IFS(
ISBLANK(H17),0,
OR(I17="ORP",AB17=0),
(((AB17/H17)*AE17)*Constants!$N$14)+
(Constants!$N$15*(AE17/H17))+
((AB17/H17)*AF17*Constants!$N$14),
OR(I17="TSERS",AB17=0),
(((AB17/H17)*AE17)*Constants!$N$7)+
(Constants!$N$8*(AE17/H17))+
((AB17/H17)*AF17*Constants!$N$7),
OR(I17="Law Enforcement",AB17=0),
(((AB17/H17)*AE17)*Constants!$N$28)+
(Constants!$N$29*(AE17/H17))+
((AB17/H17)*AF17*Constants!$N$28)
),
0)</f>
        <v>0</v>
      </c>
      <c r="AI17" s="327">
        <f t="shared" si="6"/>
        <v>0</v>
      </c>
      <c r="AJ17" s="363"/>
      <c r="AK17" s="1115">
        <f t="shared" si="7"/>
        <v>0</v>
      </c>
      <c r="AL17" s="1114"/>
      <c r="AM17" s="802">
        <f t="shared" si="19"/>
        <v>0</v>
      </c>
      <c r="AN17" s="299">
        <v>0</v>
      </c>
      <c r="AO17" s="299">
        <v>0</v>
      </c>
      <c r="AP17" s="326">
        <f t="shared" si="8"/>
        <v>0</v>
      </c>
      <c r="AQ17" s="327" cm="1">
        <f t="array" ref="AQ17">ROUND(
_xlfn.IFS(
ISBLANK(H17),0,
OR(I17="ORP",AK17=0),
(((AK17/H17)*AN17)*Constants!$N$14)+
(Constants!$N$15*(AN17/H17))+
((AK17/H17)*AO17*Constants!$N$14),
OR(I17="TSERS",AK17=0),
(((AK17/H17)*AN17)*Constants!$N$7)+
(Constants!$N$8*(AN17/H17))+
((AK17/H17)*AO17*Constants!$N$7),
OR(I17="Law Enforcement",AK17=0),
(((AK17/H17)*AN17)*Constants!$N$28)+
(Constants!$N$29*(AN17/H17))+
((AK17/H17)*AO17*Constants!$N$28)
),
0)</f>
        <v>0</v>
      </c>
      <c r="AR17" s="327">
        <f t="shared" si="9"/>
        <v>0</v>
      </c>
      <c r="AS17" s="362"/>
      <c r="AT17" s="1113">
        <f t="shared" si="10"/>
        <v>0</v>
      </c>
      <c r="AU17" s="1114"/>
      <c r="AV17" s="803">
        <f t="shared" si="20"/>
        <v>0</v>
      </c>
      <c r="AW17" s="299">
        <v>0</v>
      </c>
      <c r="AX17" s="299">
        <v>0</v>
      </c>
      <c r="AY17" s="326">
        <f t="shared" si="11"/>
        <v>0</v>
      </c>
      <c r="AZ17" s="327" cm="1">
        <f t="array" ref="AZ17">ROUND(
_xlfn.IFS(
ISBLANK(H17),0,
OR(I17="ORP",AT17=0),
(((AT17/H17)*AW17)*Constants!$N$14)+
(Constants!$N$15*(AW17/H17))+
((AT17/H17)*AX17*Constants!$N$14),
OR(I17="TSERS",AT17=0),
(((AT17/H17)*AW17)*Constants!$N$7)+
(Constants!$N$8*(AW17/H17))+
((AT17/H17)*AX17*Constants!$N$7),
OR(I17="Law Enforcement",AT17=0),
(((AT17/H17)*AW17)*Constants!$N$28)+
(Constants!$N$29*(AW17/H17))+
((AT17/H17)*AX17*Constants!$N$28)
),
0)</f>
        <v>0</v>
      </c>
      <c r="BA17" s="327">
        <f t="shared" si="12"/>
        <v>0</v>
      </c>
      <c r="BB17" s="362"/>
      <c r="BC17" s="326">
        <f t="shared" si="13"/>
        <v>0</v>
      </c>
      <c r="BD17" s="326">
        <f t="shared" si="13"/>
        <v>0</v>
      </c>
      <c r="BE17" s="338">
        <f t="shared" si="14"/>
        <v>0</v>
      </c>
    </row>
    <row r="18" spans="2:57" ht="12.75" customHeight="1" x14ac:dyDescent="0.2">
      <c r="B18" s="380" t="str">
        <f>T(Budget!B18)</f>
        <v/>
      </c>
      <c r="C18" s="1135" t="str">
        <f>T(Budget!C18)</f>
        <v/>
      </c>
      <c r="D18" s="1136"/>
      <c r="E18" s="361"/>
      <c r="F18" s="361"/>
      <c r="G18" s="295">
        <v>1.03</v>
      </c>
      <c r="H18" s="298">
        <f>Budget!F18</f>
        <v>9</v>
      </c>
      <c r="I18" s="305" t="str">
        <f>T(Budget!G18)</f>
        <v/>
      </c>
      <c r="J18" s="1242">
        <f>Budget!H18</f>
        <v>0</v>
      </c>
      <c r="K18" s="1243"/>
      <c r="L18" s="795">
        <f t="shared" si="15"/>
        <v>0</v>
      </c>
      <c r="M18" s="308">
        <v>0</v>
      </c>
      <c r="N18" s="308">
        <v>0</v>
      </c>
      <c r="O18" s="326">
        <f t="shared" si="16"/>
        <v>0</v>
      </c>
      <c r="P18" s="327" cm="1">
        <f t="array" ref="P18">ROUND(
    _xlfn.IFS(
        ISBLANK(H18), 0,
        OR(I18="ORP", J18=0),
            (((J18/H18)*M18)*Constants!$N$14) +
            (Constants!$N$15*(M18/H18)) +
            ((J18/H18)*N18*Constants!$N$14),
        OR(I18="TSERS", J18=0),
            (((J18/H18)*M18)*Constants!$N$7) +
            (Constants!$N$8*(M18/H18)) +
            ((J18/H18)*N18*Constants!$N$7),
        OR(I18="Law Enforcement", J18=0),
            (((J18/H18)*M18)*Constants!$N$28) +
            (Constants!$N$29*(M18/H18)) +
            ((J18/H18)*N18*Constants!$N$28)
    ),
0)</f>
        <v>0</v>
      </c>
      <c r="Q18" s="328">
        <f t="shared" si="0"/>
        <v>0</v>
      </c>
      <c r="R18" s="363"/>
      <c r="S18" s="1115">
        <f t="shared" si="1"/>
        <v>0</v>
      </c>
      <c r="T18" s="1114"/>
      <c r="U18" s="798">
        <f t="shared" si="17"/>
        <v>0</v>
      </c>
      <c r="V18" s="308">
        <v>0</v>
      </c>
      <c r="W18" s="308">
        <v>0</v>
      </c>
      <c r="X18" s="326">
        <f t="shared" si="2"/>
        <v>0</v>
      </c>
      <c r="Y18" s="327" cm="1">
        <f t="array" ref="Y18">ROUND(
_xlfn.IFS(
ISBLANK(H18),0,
OR(I18="ORP",S18=0),
(((S18/H18)*V18)*Constants!$N$14)+
(Constants!$N$15*(V18/H18))+
((S18/H18)*W18*Constants!$N$14),
OR(I18="TSERS",S18=0),
(((S18/H18)*V18)*Constants!$N$7)+
(Constants!$N$8*(V18/H18))+
((S18/H18)*W18*Constants!$N$7),
OR(I18="Law Enforcement",S18=0),
(((S18/H18)*V18)*Constants!$N$28)+
(Constants!$N$29*(V18/H18))+
((S18/H18)*W18*Constants!$N$28)
),
0)</f>
        <v>0</v>
      </c>
      <c r="Z18" s="327">
        <f t="shared" si="3"/>
        <v>0</v>
      </c>
      <c r="AA18" s="363"/>
      <c r="AB18" s="1397">
        <f t="shared" si="4"/>
        <v>0</v>
      </c>
      <c r="AC18" s="1684"/>
      <c r="AD18" s="802">
        <f t="shared" si="18"/>
        <v>0</v>
      </c>
      <c r="AE18" s="299">
        <v>0</v>
      </c>
      <c r="AF18" s="299">
        <v>0</v>
      </c>
      <c r="AG18" s="326">
        <f t="shared" si="5"/>
        <v>0</v>
      </c>
      <c r="AH18" s="327" cm="1">
        <f t="array" ref="AH18">ROUND(
_xlfn.IFS(
ISBLANK(H18),0,
OR(I18="ORP",AB18=0),
(((AB18/H18)*AE18)*Constants!$N$14)+
(Constants!$N$15*(AE18/H18))+
((AB18/H18)*AF18*Constants!$N$14),
OR(I18="TSERS",AB18=0),
(((AB18/H18)*AE18)*Constants!$N$7)+
(Constants!$N$8*(AE18/H18))+
((AB18/H18)*AF18*Constants!$N$7),
OR(I18="Law Enforcement",AB18=0),
(((AB18/H18)*AE18)*Constants!$N$28)+
(Constants!$N$29*(AE18/H18))+
((AB18/H18)*AF18*Constants!$N$28)
),
0)</f>
        <v>0</v>
      </c>
      <c r="AI18" s="327">
        <f t="shared" si="6"/>
        <v>0</v>
      </c>
      <c r="AJ18" s="363"/>
      <c r="AK18" s="1115">
        <f t="shared" si="7"/>
        <v>0</v>
      </c>
      <c r="AL18" s="1114"/>
      <c r="AM18" s="802">
        <f t="shared" si="19"/>
        <v>0</v>
      </c>
      <c r="AN18" s="299">
        <v>0</v>
      </c>
      <c r="AO18" s="299">
        <v>0</v>
      </c>
      <c r="AP18" s="326">
        <f t="shared" si="8"/>
        <v>0</v>
      </c>
      <c r="AQ18" s="327" cm="1">
        <f t="array" ref="AQ18">ROUND(
_xlfn.IFS(
ISBLANK(H18),0,
OR(I18="ORP",AK18=0),
(((AK18/H18)*AN18)*Constants!$N$14)+
(Constants!$N$15*(AN18/H18))+
((AK18/H18)*AO18*Constants!$N$14),
OR(I18="TSERS",AK18=0),
(((AK18/H18)*AN18)*Constants!$N$7)+
(Constants!$N$8*(AN18/H18))+
((AK18/H18)*AO18*Constants!$N$7),
OR(I18="Law Enforcement",AK18=0),
(((AK18/H18)*AN18)*Constants!$N$28)+
(Constants!$N$29*(AN18/H18))+
((AK18/H18)*AO18*Constants!$N$28)
),
0)</f>
        <v>0</v>
      </c>
      <c r="AR18" s="327">
        <f t="shared" si="9"/>
        <v>0</v>
      </c>
      <c r="AS18" s="362"/>
      <c r="AT18" s="1113">
        <f t="shared" si="10"/>
        <v>0</v>
      </c>
      <c r="AU18" s="1114"/>
      <c r="AV18" s="802">
        <f t="shared" si="20"/>
        <v>0</v>
      </c>
      <c r="AW18" s="299">
        <v>0</v>
      </c>
      <c r="AX18" s="299">
        <v>0</v>
      </c>
      <c r="AY18" s="326">
        <f t="shared" si="11"/>
        <v>0</v>
      </c>
      <c r="AZ18" s="327" cm="1">
        <f t="array" ref="AZ18">ROUND(
_xlfn.IFS(
ISBLANK(H18),0,
OR(I18="ORP",AT18=0),
(((AT18/H18)*AW18)*Constants!$N$14)+
(Constants!$N$15*(AW18/H18))+
((AT18/H18)*AX18*Constants!$N$14),
OR(I18="TSERS",AT18=0),
(((AT18/H18)*AW18)*Constants!$N$7)+
(Constants!$N$8*(AW18/H18))+
((AT18/H18)*AX18*Constants!$N$7),
OR(I18="Law Enforcement",AT18=0),
(((AT18/H18)*AW18)*Constants!$N$28)+
(Constants!$N$29*(AW18/H18))+
((AT18/H18)*AX18*Constants!$N$28)
),
0)</f>
        <v>0</v>
      </c>
      <c r="BA18" s="327">
        <f t="shared" si="12"/>
        <v>0</v>
      </c>
      <c r="BB18" s="362"/>
      <c r="BC18" s="326">
        <f t="shared" si="13"/>
        <v>0</v>
      </c>
      <c r="BD18" s="326">
        <f t="shared" si="13"/>
        <v>0</v>
      </c>
      <c r="BE18" s="338">
        <f t="shared" si="14"/>
        <v>0</v>
      </c>
    </row>
    <row r="19" spans="2:57" ht="12.75" customHeight="1" x14ac:dyDescent="0.2">
      <c r="B19" s="380" t="str">
        <f>T(Budget!B19)</f>
        <v/>
      </c>
      <c r="C19" s="1135" t="str">
        <f>T(Budget!C19)</f>
        <v/>
      </c>
      <c r="D19" s="1136"/>
      <c r="E19" s="361"/>
      <c r="F19" s="361"/>
      <c r="G19" s="295">
        <v>1.03</v>
      </c>
      <c r="H19" s="298">
        <f>Budget!F19</f>
        <v>9</v>
      </c>
      <c r="I19" s="305" t="str">
        <f>T(Budget!G19)</f>
        <v/>
      </c>
      <c r="J19" s="1242">
        <f>Budget!H19</f>
        <v>0</v>
      </c>
      <c r="K19" s="1243"/>
      <c r="L19" s="795">
        <f t="shared" si="15"/>
        <v>0</v>
      </c>
      <c r="M19" s="308">
        <v>0</v>
      </c>
      <c r="N19" s="308">
        <v>0</v>
      </c>
      <c r="O19" s="326">
        <f t="shared" si="16"/>
        <v>0</v>
      </c>
      <c r="P19" s="327" cm="1">
        <f t="array" ref="P19">ROUND(
    _xlfn.IFS(
        ISBLANK(H19), 0,
        OR(I19="ORP", J19=0),
            (((J19/H19)*M19)*Constants!$N$14) +
            (Constants!$N$15*(M19/H19)) +
            ((J19/H19)*N19*Constants!$N$14),
        OR(I19="TSERS", J19=0),
            (((J19/H19)*M19)*Constants!$N$7) +
            (Constants!$N$8*(M19/H19)) +
            ((J19/H19)*N19*Constants!$N$7),
        OR(I19="Law Enforcement", J19=0),
            (((J19/H19)*M19)*Constants!$N$28) +
            (Constants!$N$29*(M19/H19)) +
            ((J19/H19)*N19*Constants!$N$28)
    ),
0)</f>
        <v>0</v>
      </c>
      <c r="Q19" s="328">
        <f t="shared" si="0"/>
        <v>0</v>
      </c>
      <c r="R19" s="363"/>
      <c r="S19" s="1115">
        <f t="shared" si="1"/>
        <v>0</v>
      </c>
      <c r="T19" s="1114"/>
      <c r="U19" s="798">
        <f t="shared" si="17"/>
        <v>0</v>
      </c>
      <c r="V19" s="308">
        <v>0</v>
      </c>
      <c r="W19" s="311">
        <v>0</v>
      </c>
      <c r="X19" s="330">
        <f t="shared" si="2"/>
        <v>0</v>
      </c>
      <c r="Y19" s="327" cm="1">
        <f t="array" ref="Y19">ROUND(
_xlfn.IFS(
ISBLANK(H19),0,
OR(I19="ORP",S19=0),
(((S19/H19)*V19)*Constants!$N$14)+
(Constants!$N$15*(V19/H19))+
((S19/H19)*W19*Constants!$N$14),
OR(I19="TSERS",S19=0),
(((S19/H19)*V19)*Constants!$N$7)+
(Constants!$N$8*(V19/H19))+
((S19/H19)*W19*Constants!$N$7),
OR(I19="Law Enforcement",S19=0),
(((S19/H19)*V19)*Constants!$N$28)+
(Constants!$N$29*(V19/H19))+
((S19/H19)*W19*Constants!$N$28)
),
0)</f>
        <v>0</v>
      </c>
      <c r="Z19" s="327">
        <f t="shared" si="3"/>
        <v>0</v>
      </c>
      <c r="AA19" s="363"/>
      <c r="AB19" s="1397">
        <f t="shared" si="4"/>
        <v>0</v>
      </c>
      <c r="AC19" s="1684"/>
      <c r="AD19" s="802">
        <f t="shared" si="18"/>
        <v>0</v>
      </c>
      <c r="AE19" s="299">
        <v>0</v>
      </c>
      <c r="AF19" s="299">
        <v>0</v>
      </c>
      <c r="AG19" s="326">
        <f t="shared" si="5"/>
        <v>0</v>
      </c>
      <c r="AH19" s="327" cm="1">
        <f t="array" ref="AH19">ROUND(
_xlfn.IFS(
ISBLANK(H19),0,
OR(I19="ORP",AB19=0),
(((AB19/H19)*AE19)*Constants!$N$14)+
(Constants!$N$15*(AE19/H19))+
((AB19/H19)*AF19*Constants!$N$14),
OR(I19="TSERS",AB19=0),
(((AB19/H19)*AE19)*Constants!$N$7)+
(Constants!$N$8*(AE19/H19))+
((AB19/H19)*AF19*Constants!$N$7),
OR(I19="Law Enforcement",AB19=0),
(((AB19/H19)*AE19)*Constants!$N$28)+
(Constants!$N$29*(AE19/H19))+
((AB19/H19)*AF19*Constants!$N$28)
),
0)</f>
        <v>0</v>
      </c>
      <c r="AI19" s="327">
        <f t="shared" si="6"/>
        <v>0</v>
      </c>
      <c r="AJ19" s="363"/>
      <c r="AK19" s="1115">
        <f t="shared" si="7"/>
        <v>0</v>
      </c>
      <c r="AL19" s="1114"/>
      <c r="AM19" s="802">
        <f t="shared" si="19"/>
        <v>0</v>
      </c>
      <c r="AN19" s="299">
        <v>0</v>
      </c>
      <c r="AO19" s="299">
        <v>0</v>
      </c>
      <c r="AP19" s="326">
        <f t="shared" si="8"/>
        <v>0</v>
      </c>
      <c r="AQ19" s="327" cm="1">
        <f t="array" ref="AQ19">ROUND(
_xlfn.IFS(
ISBLANK(H19),0,
OR(I19="ORP",AK19=0),
(((AK19/H19)*AN19)*Constants!$N$14)+
(Constants!$N$15*(AN19/H19))+
((AK19/H19)*AO19*Constants!$N$14),
OR(I19="TSERS",AK19=0),
(((AK19/H19)*AN19)*Constants!$N$7)+
(Constants!$N$8*(AN19/H19))+
((AK19/H19)*AO19*Constants!$N$7),
OR(I19="Law Enforcement",AK19=0),
(((AK19/H19)*AN19)*Constants!$N$28)+
(Constants!$N$29*(AN19/H19))+
((AK19/H19)*AO19*Constants!$N$28)
),
0)</f>
        <v>0</v>
      </c>
      <c r="AR19" s="327">
        <f t="shared" si="9"/>
        <v>0</v>
      </c>
      <c r="AS19" s="362"/>
      <c r="AT19" s="1113">
        <f t="shared" si="10"/>
        <v>0</v>
      </c>
      <c r="AU19" s="1114"/>
      <c r="AV19" s="802">
        <f t="shared" si="20"/>
        <v>0</v>
      </c>
      <c r="AW19" s="299">
        <v>0</v>
      </c>
      <c r="AX19" s="299">
        <v>0</v>
      </c>
      <c r="AY19" s="326">
        <f t="shared" si="11"/>
        <v>0</v>
      </c>
      <c r="AZ19" s="327" cm="1">
        <f t="array" ref="AZ19">ROUND(
_xlfn.IFS(
ISBLANK(H19),0,
OR(I19="ORP",AT19=0),
(((AT19/H19)*AW19)*Constants!$N$14)+
(Constants!$N$15*(AW19/H19))+
((AT19/H19)*AX19*Constants!$N$14),
OR(I19="TSERS",AT19=0),
(((AT19/H19)*AW19)*Constants!$N$7)+
(Constants!$N$8*(AW19/H19))+
((AT19/H19)*AX19*Constants!$N$7),
OR(I19="Law Enforcement",AT19=0),
(((AT19/H19)*AW19)*Constants!$N$28)+
(Constants!$N$29*(AW19/H19))+
((AT19/H19)*AX19*Constants!$N$28)
),
0)</f>
        <v>0</v>
      </c>
      <c r="BA19" s="327">
        <f t="shared" si="12"/>
        <v>0</v>
      </c>
      <c r="BB19" s="362"/>
      <c r="BC19" s="326">
        <f t="shared" si="13"/>
        <v>0</v>
      </c>
      <c r="BD19" s="326">
        <f t="shared" si="13"/>
        <v>0</v>
      </c>
      <c r="BE19" s="338">
        <f t="shared" si="14"/>
        <v>0</v>
      </c>
    </row>
    <row r="20" spans="2:57" ht="12.75" customHeight="1" x14ac:dyDescent="0.2">
      <c r="B20" s="380" t="str">
        <f>T(Budget!B20)</f>
        <v/>
      </c>
      <c r="C20" s="1135" t="str">
        <f>T(Budget!C20)</f>
        <v/>
      </c>
      <c r="D20" s="1136"/>
      <c r="E20" s="361"/>
      <c r="F20" s="361"/>
      <c r="G20" s="295">
        <v>1.03</v>
      </c>
      <c r="H20" s="298">
        <f>Budget!F20</f>
        <v>12</v>
      </c>
      <c r="I20" s="305" t="str">
        <f>T(Budget!G20)</f>
        <v/>
      </c>
      <c r="J20" s="1242">
        <f>Budget!H20</f>
        <v>0</v>
      </c>
      <c r="K20" s="1243"/>
      <c r="L20" s="795">
        <f t="shared" si="15"/>
        <v>0</v>
      </c>
      <c r="M20" s="308">
        <v>0</v>
      </c>
      <c r="N20" s="308">
        <v>0</v>
      </c>
      <c r="O20" s="326">
        <f t="shared" si="16"/>
        <v>0</v>
      </c>
      <c r="P20" s="327" cm="1">
        <f t="array" ref="P20">ROUND(
    _xlfn.IFS(
        ISBLANK(H20), 0,
        OR(I20="ORP", J20=0),
            (((J20/H20)*M20)*Constants!$N$14) +
            (Constants!$N$15*(M20/H20)) +
            ((J20/H20)*N20*Constants!$N$14),
        OR(I20="TSERS", J20=0),
            (((J20/H20)*M20)*Constants!$N$7) +
            (Constants!$N$8*(M20/H20)) +
            ((J20/H20)*N20*Constants!$N$7),
        OR(I20="Law Enforcement", J20=0),
            (((J20/H20)*M20)*Constants!$N$28) +
            (Constants!$N$29*(M20/H20)) +
            ((J20/H20)*N20*Constants!$N$28)
    ),
0)</f>
        <v>0</v>
      </c>
      <c r="Q20" s="328">
        <f t="shared" si="0"/>
        <v>0</v>
      </c>
      <c r="R20" s="363"/>
      <c r="S20" s="1115">
        <f t="shared" si="1"/>
        <v>0</v>
      </c>
      <c r="T20" s="1114"/>
      <c r="U20" s="798">
        <f t="shared" si="17"/>
        <v>0</v>
      </c>
      <c r="V20" s="308">
        <v>0</v>
      </c>
      <c r="W20" s="307">
        <v>0</v>
      </c>
      <c r="X20" s="326">
        <f t="shared" si="2"/>
        <v>0</v>
      </c>
      <c r="Y20" s="327" cm="1">
        <f t="array" ref="Y20">ROUND(
_xlfn.IFS(
ISBLANK(H20),0,
OR(I20="ORP",S20=0),
(((S20/H20)*V20)*Constants!$N$14)+
(Constants!$N$15*(V20/H20))+
((S20/H20)*W20*Constants!$N$14),
OR(I20="TSERS",S20=0),
(((S20/H20)*V20)*Constants!$N$7)+
(Constants!$N$8*(V20/H20))+
((S20/H20)*W20*Constants!$N$7),
OR(I20="Law Enforcement",S20=0),
(((S20/H20)*V20)*Constants!$N$28)+
(Constants!$N$29*(V20/H20))+
((S20/H20)*W20*Constants!$N$28)
),
0)</f>
        <v>0</v>
      </c>
      <c r="Z20" s="327">
        <f t="shared" si="3"/>
        <v>0</v>
      </c>
      <c r="AA20" s="363"/>
      <c r="AB20" s="1397">
        <f t="shared" si="4"/>
        <v>0</v>
      </c>
      <c r="AC20" s="1684"/>
      <c r="AD20" s="802">
        <f t="shared" si="18"/>
        <v>0</v>
      </c>
      <c r="AE20" s="299">
        <v>0</v>
      </c>
      <c r="AF20" s="299">
        <v>0</v>
      </c>
      <c r="AG20" s="326">
        <f t="shared" si="5"/>
        <v>0</v>
      </c>
      <c r="AH20" s="327" cm="1">
        <f t="array" ref="AH20">ROUND(
_xlfn.IFS(
ISBLANK(H20),0,
OR(I20="ORP",AB20=0),
(((AB20/H20)*AE20)*Constants!$N$14)+
(Constants!$N$15*(AE20/H20))+
((AB20/H20)*AF20*Constants!$N$14),
OR(I20="TSERS",AB20=0),
(((AB20/H20)*AE20)*Constants!$N$7)+
(Constants!$N$8*(AE20/H20))+
((AB20/H20)*AF20*Constants!$N$7),
OR(I20="Law Enforcement",AB20=0),
(((AB20/H20)*AE20)*Constants!$N$28)+
(Constants!$N$29*(AE20/H20))+
((AB20/H20)*AF20*Constants!$N$28)
),
0)</f>
        <v>0</v>
      </c>
      <c r="AI20" s="327">
        <f t="shared" si="6"/>
        <v>0</v>
      </c>
      <c r="AJ20" s="363"/>
      <c r="AK20" s="1115">
        <f t="shared" si="7"/>
        <v>0</v>
      </c>
      <c r="AL20" s="1114"/>
      <c r="AM20" s="802">
        <f t="shared" si="19"/>
        <v>0</v>
      </c>
      <c r="AN20" s="299">
        <v>0</v>
      </c>
      <c r="AO20" s="299">
        <v>0</v>
      </c>
      <c r="AP20" s="326">
        <f t="shared" si="8"/>
        <v>0</v>
      </c>
      <c r="AQ20" s="327" cm="1">
        <f t="array" ref="AQ20">ROUND(
_xlfn.IFS(
ISBLANK(H20),0,
OR(I20="ORP",AK20=0),
(((AK20/H20)*AN20)*Constants!$N$14)+
(Constants!$N$15*(AN20/H20))+
((AK20/H20)*AO20*Constants!$N$14),
OR(I20="TSERS",AK20=0),
(((AK20/H20)*AN20)*Constants!$N$7)+
(Constants!$N$8*(AN20/H20))+
((AK20/H20)*AO20*Constants!$N$7),
OR(I20="Law Enforcement",AK20=0),
(((AK20/H20)*AN20)*Constants!$N$28)+
(Constants!$N$29*(AN20/H20))+
((AK20/H20)*AO20*Constants!$N$28)
),
0)</f>
        <v>0</v>
      </c>
      <c r="AR20" s="327">
        <f t="shared" si="9"/>
        <v>0</v>
      </c>
      <c r="AS20" s="362"/>
      <c r="AT20" s="1113">
        <f t="shared" si="10"/>
        <v>0</v>
      </c>
      <c r="AU20" s="1114"/>
      <c r="AV20" s="802">
        <f t="shared" si="20"/>
        <v>0</v>
      </c>
      <c r="AW20" s="299">
        <v>0</v>
      </c>
      <c r="AX20" s="299">
        <v>0</v>
      </c>
      <c r="AY20" s="326">
        <f t="shared" si="11"/>
        <v>0</v>
      </c>
      <c r="AZ20" s="327" cm="1">
        <f t="array" ref="AZ20">ROUND(
_xlfn.IFS(
ISBLANK(H20),0,
OR(I20="ORP",AT20=0),
(((AT20/H20)*AW20)*Constants!$N$14)+
(Constants!$N$15*(AW20/H20))+
((AT20/H20)*AX20*Constants!$N$14),
OR(I20="TSERS",AT20=0),
(((AT20/H20)*AW20)*Constants!$N$7)+
(Constants!$N$8*(AW20/H20))+
((AT20/H20)*AX20*Constants!$N$7),
OR(I20="Law Enforcement",AT20=0),
(((AT20/H20)*AW20)*Constants!$N$28)+
(Constants!$N$29*(AW20/H20))+
((AT20/H20)*AX20*Constants!$N$28)
),
0)</f>
        <v>0</v>
      </c>
      <c r="BA20" s="327">
        <f t="shared" si="12"/>
        <v>0</v>
      </c>
      <c r="BB20" s="362"/>
      <c r="BC20" s="326">
        <f t="shared" si="13"/>
        <v>0</v>
      </c>
      <c r="BD20" s="326">
        <f t="shared" si="13"/>
        <v>0</v>
      </c>
      <c r="BE20" s="338">
        <f t="shared" si="14"/>
        <v>0</v>
      </c>
    </row>
    <row r="21" spans="2:57" ht="12.75" customHeight="1" x14ac:dyDescent="0.2">
      <c r="B21" s="380" t="str">
        <f>T(Budget!B21)</f>
        <v/>
      </c>
      <c r="C21" s="1135" t="str">
        <f>T(Budget!C21)</f>
        <v/>
      </c>
      <c r="D21" s="1136"/>
      <c r="E21" s="361"/>
      <c r="F21" s="361"/>
      <c r="G21" s="295">
        <v>1.03</v>
      </c>
      <c r="H21" s="298">
        <f>Budget!F21</f>
        <v>12</v>
      </c>
      <c r="I21" s="305" t="str">
        <f>T(Budget!G21)</f>
        <v/>
      </c>
      <c r="J21" s="1242">
        <f>Budget!H21</f>
        <v>0</v>
      </c>
      <c r="K21" s="1243"/>
      <c r="L21" s="795">
        <f t="shared" si="15"/>
        <v>0</v>
      </c>
      <c r="M21" s="308">
        <v>0</v>
      </c>
      <c r="N21" s="308">
        <v>0</v>
      </c>
      <c r="O21" s="326">
        <f t="shared" si="16"/>
        <v>0</v>
      </c>
      <c r="P21" s="327" cm="1">
        <f t="array" ref="P21">ROUND(
    _xlfn.IFS(
        ISBLANK(H21), 0,
        OR(I21="ORP", J21=0),
            (((J21/H21)*M21)*Constants!$N$14) +
            (Constants!$N$15*(M21/H21)) +
            ((J21/H21)*N21*Constants!$N$14),
        OR(I21="TSERS", J21=0),
            (((J21/H21)*M21)*Constants!$N$7) +
            (Constants!$N$8*(M21/H21)) +
            ((J21/H21)*N21*Constants!$N$7),
        OR(I21="Law Enforcement", J21=0),
            (((J21/H21)*M21)*Constants!$N$28) +
            (Constants!$N$29*(M21/H21)) +
            ((J21/H21)*N21*Constants!$N$28)
    ),
0)</f>
        <v>0</v>
      </c>
      <c r="Q21" s="328">
        <f t="shared" si="0"/>
        <v>0</v>
      </c>
      <c r="R21" s="363"/>
      <c r="S21" s="1115">
        <f t="shared" si="1"/>
        <v>0</v>
      </c>
      <c r="T21" s="1114"/>
      <c r="U21" s="798">
        <f t="shared" si="17"/>
        <v>0</v>
      </c>
      <c r="V21" s="308">
        <v>0</v>
      </c>
      <c r="W21" s="308">
        <v>0</v>
      </c>
      <c r="X21" s="326">
        <f t="shared" si="2"/>
        <v>0</v>
      </c>
      <c r="Y21" s="327" cm="1">
        <f t="array" ref="Y21">ROUND(
_xlfn.IFS(
ISBLANK(H21),0,
OR(I21="ORP",S21=0),
(((S21/H21)*V21)*Constants!$N$14)+
(Constants!$N$15*(V21/H21))+
((S21/H21)*W21*Constants!$N$14),
OR(I21="TSERS",S21=0),
(((S21/H21)*V21)*Constants!$N$7)+
(Constants!$N$8*(V21/H21))+
((S21/H21)*W21*Constants!$N$7),
OR(I21="Law Enforcement",S21=0),
(((S21/H21)*V21)*Constants!$N$28)+
(Constants!$N$29*(V21/H21))+
((S21/H21)*W21*Constants!$N$28)
),
0)</f>
        <v>0</v>
      </c>
      <c r="Z21" s="327">
        <f t="shared" si="3"/>
        <v>0</v>
      </c>
      <c r="AA21" s="363"/>
      <c r="AB21" s="1397">
        <f t="shared" si="4"/>
        <v>0</v>
      </c>
      <c r="AC21" s="1684"/>
      <c r="AD21" s="802">
        <f t="shared" si="18"/>
        <v>0</v>
      </c>
      <c r="AE21" s="299">
        <v>0</v>
      </c>
      <c r="AF21" s="299">
        <v>0</v>
      </c>
      <c r="AG21" s="326">
        <f t="shared" si="5"/>
        <v>0</v>
      </c>
      <c r="AH21" s="327" cm="1">
        <f t="array" ref="AH21">ROUND(
_xlfn.IFS(
ISBLANK(H21),0,
OR(I21="ORP",AB21=0),
(((AB21/H21)*AE21)*Constants!$N$14)+
(Constants!$N$15*(AE21/H21))+
((AB21/H21)*AF21*Constants!$N$14),
OR(I21="TSERS",AB21=0),
(((AB21/H21)*AE21)*Constants!$N$7)+
(Constants!$N$8*(AE21/H21))+
((AB21/H21)*AF21*Constants!$N$7),
OR(I21="Law Enforcement",AB21=0),
(((AB21/H21)*AE21)*Constants!$N$28)+
(Constants!$N$29*(AE21/H21))+
((AB21/H21)*AF21*Constants!$N$28)
),
0)</f>
        <v>0</v>
      </c>
      <c r="AI21" s="327">
        <f t="shared" si="6"/>
        <v>0</v>
      </c>
      <c r="AJ21" s="363"/>
      <c r="AK21" s="1115">
        <f t="shared" si="7"/>
        <v>0</v>
      </c>
      <c r="AL21" s="1114"/>
      <c r="AM21" s="802">
        <f t="shared" si="19"/>
        <v>0</v>
      </c>
      <c r="AN21" s="299">
        <v>0</v>
      </c>
      <c r="AO21" s="299">
        <v>0</v>
      </c>
      <c r="AP21" s="326">
        <f t="shared" si="8"/>
        <v>0</v>
      </c>
      <c r="AQ21" s="327" cm="1">
        <f t="array" ref="AQ21">ROUND(
_xlfn.IFS(
ISBLANK(H21),0,
OR(I21="ORP",AK21=0),
(((AK21/H21)*AN21)*Constants!$N$14)+
(Constants!$N$15*(AN21/H21))+
((AK21/H21)*AO21*Constants!$N$14),
OR(I21="TSERS",AK21=0),
(((AK21/H21)*AN21)*Constants!$N$7)+
(Constants!$N$8*(AN21/H21))+
((AK21/H21)*AO21*Constants!$N$7),
OR(I21="Law Enforcement",AK21=0),
(((AK21/H21)*AN21)*Constants!$N$28)+
(Constants!$N$29*(AN21/H21))+
((AK21/H21)*AO21*Constants!$N$28)
),
0)</f>
        <v>0</v>
      </c>
      <c r="AR21" s="327">
        <f t="shared" si="9"/>
        <v>0</v>
      </c>
      <c r="AS21" s="362"/>
      <c r="AT21" s="1113">
        <f t="shared" si="10"/>
        <v>0</v>
      </c>
      <c r="AU21" s="1114"/>
      <c r="AV21" s="802">
        <f t="shared" si="20"/>
        <v>0</v>
      </c>
      <c r="AW21" s="299">
        <v>0</v>
      </c>
      <c r="AX21" s="299">
        <v>0</v>
      </c>
      <c r="AY21" s="326">
        <f t="shared" si="11"/>
        <v>0</v>
      </c>
      <c r="AZ21" s="327" cm="1">
        <f t="array" ref="AZ21">ROUND(
_xlfn.IFS(
ISBLANK(H21),0,
OR(I21="ORP",AT21=0),
(((AT21/H21)*AW21)*Constants!$N$14)+
(Constants!$N$15*(AW21/H21))+
((AT21/H21)*AX21*Constants!$N$14),
OR(I21="TSERS",AT21=0),
(((AT21/H21)*AW21)*Constants!$N$7)+
(Constants!$N$8*(AW21/H21))+
((AT21/H21)*AX21*Constants!$N$7),
OR(I21="Law Enforcement",AT21=0),
(((AT21/H21)*AW21)*Constants!$N$28)+
(Constants!$N$29*(AW21/H21))+
((AT21/H21)*AX21*Constants!$N$28)
),
0)</f>
        <v>0</v>
      </c>
      <c r="BA21" s="327">
        <f t="shared" si="12"/>
        <v>0</v>
      </c>
      <c r="BB21" s="362"/>
      <c r="BC21" s="326">
        <f t="shared" si="13"/>
        <v>0</v>
      </c>
      <c r="BD21" s="326">
        <f t="shared" si="13"/>
        <v>0</v>
      </c>
      <c r="BE21" s="338">
        <f t="shared" si="14"/>
        <v>0</v>
      </c>
    </row>
    <row r="22" spans="2:57" ht="12.75" customHeight="1" x14ac:dyDescent="0.2">
      <c r="B22" s="380" t="str">
        <f>T(Budget!B22)</f>
        <v/>
      </c>
      <c r="C22" s="1135" t="str">
        <f>T(Budget!C22)</f>
        <v/>
      </c>
      <c r="D22" s="1136"/>
      <c r="E22" s="361"/>
      <c r="F22" s="361"/>
      <c r="G22" s="295">
        <v>1.03</v>
      </c>
      <c r="H22" s="298">
        <f>Budget!F22</f>
        <v>12</v>
      </c>
      <c r="I22" s="305" t="str">
        <f>T(Budget!G22)</f>
        <v/>
      </c>
      <c r="J22" s="1242">
        <f>Budget!H22</f>
        <v>0</v>
      </c>
      <c r="K22" s="1243"/>
      <c r="L22" s="795">
        <f t="shared" si="15"/>
        <v>0</v>
      </c>
      <c r="M22" s="308">
        <v>0</v>
      </c>
      <c r="N22" s="308">
        <v>0</v>
      </c>
      <c r="O22" s="326">
        <f t="shared" si="16"/>
        <v>0</v>
      </c>
      <c r="P22" s="327" cm="1">
        <f t="array" ref="P22">ROUND(
    _xlfn.IFS(
        ISBLANK(H22), 0,
        OR(I22="ORP", J22=0),
            (((J22/H22)*M22)*Constants!$N$14) +
            (Constants!$N$15*(M22/H22)) +
            ((J22/H22)*N22*Constants!$N$14),
        OR(I22="TSERS", J22=0),
            (((J22/H22)*M22)*Constants!$N$7) +
            (Constants!$N$8*(M22/H22)) +
            ((J22/H22)*N22*Constants!$N$7),
        OR(I22="Law Enforcement", J22=0),
            (((J22/H22)*M22)*Constants!$N$28) +
            (Constants!$N$29*(M22/H22)) +
            ((J22/H22)*N22*Constants!$N$28)
    ),
0)</f>
        <v>0</v>
      </c>
      <c r="Q22" s="328">
        <f t="shared" si="0"/>
        <v>0</v>
      </c>
      <c r="R22" s="363"/>
      <c r="S22" s="1115">
        <f t="shared" si="1"/>
        <v>0</v>
      </c>
      <c r="T22" s="1114"/>
      <c r="U22" s="798">
        <f t="shared" si="17"/>
        <v>0</v>
      </c>
      <c r="V22" s="308">
        <v>0</v>
      </c>
      <c r="W22" s="308">
        <v>0</v>
      </c>
      <c r="X22" s="326">
        <f t="shared" si="2"/>
        <v>0</v>
      </c>
      <c r="Y22" s="327" cm="1">
        <f t="array" ref="Y22">ROUND(
_xlfn.IFS(
ISBLANK(H22),0,
OR(I22="ORP",S22=0),
(((S22/H22)*V22)*Constants!$N$14)+
(Constants!$N$15*(V22/H22))+
((S22/H22)*W22*Constants!$N$14),
OR(I22="TSERS",S22=0),
(((S22/H22)*V22)*Constants!$N$7)+
(Constants!$N$8*(V22/H22))+
((S22/H22)*W22*Constants!$N$7),
OR(I22="Law Enforcement",S22=0),
(((S22/H22)*V22)*Constants!$N$28)+
(Constants!$N$29*(V22/H22))+
((S22/H22)*W22*Constants!$N$28)
),
0)</f>
        <v>0</v>
      </c>
      <c r="Z22" s="327">
        <f t="shared" si="3"/>
        <v>0</v>
      </c>
      <c r="AA22" s="363"/>
      <c r="AB22" s="1397">
        <f t="shared" si="4"/>
        <v>0</v>
      </c>
      <c r="AC22" s="1684"/>
      <c r="AD22" s="802">
        <f t="shared" si="18"/>
        <v>0</v>
      </c>
      <c r="AE22" s="299">
        <v>0</v>
      </c>
      <c r="AF22" s="299">
        <v>0</v>
      </c>
      <c r="AG22" s="326">
        <f t="shared" si="5"/>
        <v>0</v>
      </c>
      <c r="AH22" s="327" cm="1">
        <f t="array" ref="AH22">ROUND(
_xlfn.IFS(
ISBLANK(H22),0,
OR(I22="ORP",AB22=0),
(((AB22/H22)*AE22)*Constants!$N$14)+
(Constants!$N$15*(AE22/H22))+
((AB22/H22)*AF22*Constants!$N$14),
OR(I22="TSERS",AB22=0),
(((AB22/H22)*AE22)*Constants!$N$7)+
(Constants!$N$8*(AE22/H22))+
((AB22/H22)*AF22*Constants!$N$7),
OR(I22="Law Enforcement",AB22=0),
(((AB22/H22)*AE22)*Constants!$N$28)+
(Constants!$N$29*(AE22/H22))+
((AB22/H22)*AF22*Constants!$N$28)
),
0)</f>
        <v>0</v>
      </c>
      <c r="AI22" s="327">
        <f t="shared" si="6"/>
        <v>0</v>
      </c>
      <c r="AJ22" s="363"/>
      <c r="AK22" s="1115">
        <f t="shared" si="7"/>
        <v>0</v>
      </c>
      <c r="AL22" s="1114"/>
      <c r="AM22" s="802">
        <f t="shared" si="19"/>
        <v>0</v>
      </c>
      <c r="AN22" s="299">
        <v>0</v>
      </c>
      <c r="AO22" s="299">
        <v>0</v>
      </c>
      <c r="AP22" s="326">
        <f t="shared" si="8"/>
        <v>0</v>
      </c>
      <c r="AQ22" s="327" cm="1">
        <f t="array" ref="AQ22">ROUND(
_xlfn.IFS(
ISBLANK(H22),0,
OR(I22="ORP",AK22=0),
(((AK22/H22)*AN22)*Constants!$N$14)+
(Constants!$N$15*(AN22/H22))+
((AK22/H22)*AO22*Constants!$N$14),
OR(I22="TSERS",AK22=0),
(((AK22/H22)*AN22)*Constants!$N$7)+
(Constants!$N$8*(AN22/H22))+
((AK22/H22)*AO22*Constants!$N$7),
OR(I22="Law Enforcement",AK22=0),
(((AK22/H22)*AN22)*Constants!$N$28)+
(Constants!$N$29*(AN22/H22))+
((AK22/H22)*AO22*Constants!$N$28)
),
0)</f>
        <v>0</v>
      </c>
      <c r="AR22" s="327">
        <f t="shared" si="9"/>
        <v>0</v>
      </c>
      <c r="AS22" s="362"/>
      <c r="AT22" s="1113">
        <f t="shared" si="10"/>
        <v>0</v>
      </c>
      <c r="AU22" s="1114"/>
      <c r="AV22" s="802">
        <f t="shared" si="20"/>
        <v>0</v>
      </c>
      <c r="AW22" s="299">
        <v>0</v>
      </c>
      <c r="AX22" s="299">
        <v>0</v>
      </c>
      <c r="AY22" s="326">
        <f t="shared" si="11"/>
        <v>0</v>
      </c>
      <c r="AZ22" s="327" cm="1">
        <f t="array" ref="AZ22">ROUND(
_xlfn.IFS(
ISBLANK(H22),0,
OR(I22="ORP",AT22=0),
(((AT22/H22)*AW22)*Constants!$N$14)+
(Constants!$N$15*(AW22/H22))+
((AT22/H22)*AX22*Constants!$N$14),
OR(I22="TSERS",AT22=0),
(((AT22/H22)*AW22)*Constants!$N$7)+
(Constants!$N$8*(AW22/H22))+
((AT22/H22)*AX22*Constants!$N$7),
OR(I22="Law Enforcement",AT22=0),
(((AT22/H22)*AW22)*Constants!$N$28)+
(Constants!$N$29*(AW22/H22))+
((AT22/H22)*AX22*Constants!$N$28)
),
0)</f>
        <v>0</v>
      </c>
      <c r="BA22" s="327">
        <f t="shared" si="12"/>
        <v>0</v>
      </c>
      <c r="BB22" s="362"/>
      <c r="BC22" s="326">
        <f t="shared" si="13"/>
        <v>0</v>
      </c>
      <c r="BD22" s="326">
        <f t="shared" si="13"/>
        <v>0</v>
      </c>
      <c r="BE22" s="338">
        <f t="shared" si="14"/>
        <v>0</v>
      </c>
    </row>
    <row r="23" spans="2:57" ht="12.75" customHeight="1" x14ac:dyDescent="0.2">
      <c r="B23" s="380" t="str">
        <f>T(Budget!B23)</f>
        <v/>
      </c>
      <c r="C23" s="1135" t="str">
        <f>T(Budget!C23)</f>
        <v/>
      </c>
      <c r="D23" s="1136"/>
      <c r="E23" s="361"/>
      <c r="F23" s="361"/>
      <c r="G23" s="295">
        <v>1.03</v>
      </c>
      <c r="H23" s="298">
        <f>Budget!F23</f>
        <v>12</v>
      </c>
      <c r="I23" s="305" t="str">
        <f>T(Budget!G23)</f>
        <v/>
      </c>
      <c r="J23" s="1242">
        <f>Budget!H23</f>
        <v>0</v>
      </c>
      <c r="K23" s="1243"/>
      <c r="L23" s="795">
        <f t="shared" si="15"/>
        <v>0</v>
      </c>
      <c r="M23" s="308">
        <v>0</v>
      </c>
      <c r="N23" s="308">
        <v>0</v>
      </c>
      <c r="O23" s="326">
        <f t="shared" si="16"/>
        <v>0</v>
      </c>
      <c r="P23" s="327" cm="1">
        <f t="array" ref="P23">ROUND(
    _xlfn.IFS(
        ISBLANK(H23), 0,
        OR(I23="ORP", J23=0),
            (((J23/H23)*M23)*Constants!$N$14) +
            (Constants!$N$15*(M23/H23)) +
            ((J23/H23)*N23*Constants!$N$14),
        OR(I23="TSERS", J23=0),
            (((J23/H23)*M23)*Constants!$N$7) +
            (Constants!$N$8*(M23/H23)) +
            ((J23/H23)*N23*Constants!$N$7),
        OR(I23="Law Enforcement", J23=0),
            (((J23/H23)*M23)*Constants!$N$28) +
            (Constants!$N$29*(M23/H23)) +
            ((J23/H23)*N23*Constants!$N$28)
    ),
0)</f>
        <v>0</v>
      </c>
      <c r="Q23" s="328">
        <f t="shared" si="0"/>
        <v>0</v>
      </c>
      <c r="R23" s="363"/>
      <c r="S23" s="1115">
        <f t="shared" si="1"/>
        <v>0</v>
      </c>
      <c r="T23" s="1114"/>
      <c r="U23" s="798">
        <f t="shared" si="17"/>
        <v>0</v>
      </c>
      <c r="V23" s="308">
        <v>0</v>
      </c>
      <c r="W23" s="308">
        <v>0</v>
      </c>
      <c r="X23" s="326">
        <f t="shared" si="2"/>
        <v>0</v>
      </c>
      <c r="Y23" s="327" cm="1">
        <f t="array" ref="Y23">ROUND(
_xlfn.IFS(
ISBLANK(H23),0,
OR(I23="ORP",S23=0),
(((S23/H23)*V23)*Constants!$N$14)+
(Constants!$N$15*(V23/H23))+
((S23/H23)*W23*Constants!$N$14),
OR(I23="TSERS",S23=0),
(((S23/H23)*V23)*Constants!$N$7)+
(Constants!$N$8*(V23/H23))+
((S23/H23)*W23*Constants!$N$7),
OR(I23="Law Enforcement",S23=0),
(((S23/H23)*V23)*Constants!$N$28)+
(Constants!$N$29*(V23/H23))+
((S23/H23)*W23*Constants!$N$28)
),
0)</f>
        <v>0</v>
      </c>
      <c r="Z23" s="327">
        <f t="shared" si="3"/>
        <v>0</v>
      </c>
      <c r="AA23" s="363"/>
      <c r="AB23" s="1397">
        <f t="shared" si="4"/>
        <v>0</v>
      </c>
      <c r="AC23" s="1684"/>
      <c r="AD23" s="802">
        <f t="shared" si="18"/>
        <v>0</v>
      </c>
      <c r="AE23" s="299">
        <v>0</v>
      </c>
      <c r="AF23" s="299">
        <v>0</v>
      </c>
      <c r="AG23" s="326">
        <f t="shared" si="5"/>
        <v>0</v>
      </c>
      <c r="AH23" s="327" cm="1">
        <f t="array" ref="AH23">ROUND(
_xlfn.IFS(
ISBLANK(H23),0,
OR(I23="ORP",AB23=0),
(((AB23/H23)*AE23)*Constants!$N$14)+
(Constants!$N$15*(AE23/H23))+
((AB23/H23)*AF23*Constants!$N$14),
OR(I23="TSERS",AB23=0),
(((AB23/H23)*AE23)*Constants!$N$7)+
(Constants!$N$8*(AE23/H23))+
((AB23/H23)*AF23*Constants!$N$7),
OR(I23="Law Enforcement",AB23=0),
(((AB23/H23)*AE23)*Constants!$N$28)+
(Constants!$N$29*(AE23/H23))+
((AB23/H23)*AF23*Constants!$N$28)
),
0)</f>
        <v>0</v>
      </c>
      <c r="AI23" s="327">
        <f t="shared" si="6"/>
        <v>0</v>
      </c>
      <c r="AJ23" s="363"/>
      <c r="AK23" s="1115">
        <f t="shared" si="7"/>
        <v>0</v>
      </c>
      <c r="AL23" s="1114"/>
      <c r="AM23" s="802">
        <f t="shared" si="19"/>
        <v>0</v>
      </c>
      <c r="AN23" s="299">
        <v>0</v>
      </c>
      <c r="AO23" s="299">
        <v>0</v>
      </c>
      <c r="AP23" s="326">
        <f t="shared" si="8"/>
        <v>0</v>
      </c>
      <c r="AQ23" s="327" cm="1">
        <f t="array" ref="AQ23">ROUND(
_xlfn.IFS(
ISBLANK(H23),0,
OR(I23="ORP",AK23=0),
(((AK23/H23)*AN23)*Constants!$N$14)+
(Constants!$N$15*(AN23/H23))+
((AK23/H23)*AO23*Constants!$N$14),
OR(I23="TSERS",AK23=0),
(((AK23/H23)*AN23)*Constants!$N$7)+
(Constants!$N$8*(AN23/H23))+
((AK23/H23)*AO23*Constants!$N$7),
OR(I23="Law Enforcement",AK23=0),
(((AK23/H23)*AN23)*Constants!$N$28)+
(Constants!$N$29*(AN23/H23))+
((AK23/H23)*AO23*Constants!$N$28)
),
0)</f>
        <v>0</v>
      </c>
      <c r="AR23" s="327">
        <f t="shared" si="9"/>
        <v>0</v>
      </c>
      <c r="AS23" s="362"/>
      <c r="AT23" s="1113">
        <f t="shared" si="10"/>
        <v>0</v>
      </c>
      <c r="AU23" s="1114"/>
      <c r="AV23" s="802">
        <f t="shared" si="20"/>
        <v>0</v>
      </c>
      <c r="AW23" s="299">
        <v>0</v>
      </c>
      <c r="AX23" s="299">
        <v>0</v>
      </c>
      <c r="AY23" s="326">
        <f t="shared" si="11"/>
        <v>0</v>
      </c>
      <c r="AZ23" s="327" cm="1">
        <f t="array" ref="AZ23">ROUND(
_xlfn.IFS(
ISBLANK(H23),0,
OR(I23="ORP",AT23=0),
(((AT23/H23)*AW23)*Constants!$N$14)+
(Constants!$N$15*(AW23/H23))+
((AT23/H23)*AX23*Constants!$N$14),
OR(I23="TSERS",AT23=0),
(((AT23/H23)*AW23)*Constants!$N$7)+
(Constants!$N$8*(AW23/H23))+
((AT23/H23)*AX23*Constants!$N$7),
OR(I23="Law Enforcement",AT23=0),
(((AT23/H23)*AW23)*Constants!$N$28)+
(Constants!$N$29*(AW23/H23))+
((AT23/H23)*AX23*Constants!$N$28)
),
0)</f>
        <v>0</v>
      </c>
      <c r="BA23" s="327">
        <f t="shared" si="12"/>
        <v>0</v>
      </c>
      <c r="BB23" s="362"/>
      <c r="BC23" s="326">
        <f t="shared" si="13"/>
        <v>0</v>
      </c>
      <c r="BD23" s="326">
        <f t="shared" si="13"/>
        <v>0</v>
      </c>
      <c r="BE23" s="338">
        <f t="shared" si="14"/>
        <v>0</v>
      </c>
    </row>
    <row r="24" spans="2:57" ht="12.75" customHeight="1" x14ac:dyDescent="0.2">
      <c r="B24" s="380" t="str">
        <f>T(Budget!B24)</f>
        <v/>
      </c>
      <c r="C24" s="1135" t="str">
        <f>T(Budget!C24)</f>
        <v/>
      </c>
      <c r="D24" s="1136"/>
      <c r="E24" s="361"/>
      <c r="F24" s="361"/>
      <c r="G24" s="295">
        <v>1.03</v>
      </c>
      <c r="H24" s="298">
        <f>Budget!F24</f>
        <v>12</v>
      </c>
      <c r="I24" s="305" t="str">
        <f>T(Budget!G24)</f>
        <v/>
      </c>
      <c r="J24" s="1242">
        <f>Budget!H24</f>
        <v>0</v>
      </c>
      <c r="K24" s="1243"/>
      <c r="L24" s="795">
        <f t="shared" si="15"/>
        <v>0</v>
      </c>
      <c r="M24" s="308">
        <v>0</v>
      </c>
      <c r="N24" s="308">
        <v>0</v>
      </c>
      <c r="O24" s="326">
        <f t="shared" si="16"/>
        <v>0</v>
      </c>
      <c r="P24" s="327" cm="1">
        <f t="array" ref="P24">ROUND(
    _xlfn.IFS(
        ISBLANK(H24), 0,
        OR(I24="ORP", J24=0),
            (((J24/H24)*M24)*Constants!$N$14) +
            (Constants!$N$15*(M24/H24)) +
            ((J24/H24)*N24*Constants!$N$14),
        OR(I24="TSERS", J24=0),
            (((J24/H24)*M24)*Constants!$N$7) +
            (Constants!$N$8*(M24/H24)) +
            ((J24/H24)*N24*Constants!$N$7),
        OR(I24="Law Enforcement", J24=0),
            (((J24/H24)*M24)*Constants!$N$28) +
            (Constants!$N$29*(M24/H24)) +
            ((J24/H24)*N24*Constants!$N$28)
    ),
0)</f>
        <v>0</v>
      </c>
      <c r="Q24" s="328">
        <f t="shared" si="0"/>
        <v>0</v>
      </c>
      <c r="R24" s="363"/>
      <c r="S24" s="1115">
        <f t="shared" si="1"/>
        <v>0</v>
      </c>
      <c r="T24" s="1114"/>
      <c r="U24" s="798">
        <f t="shared" si="17"/>
        <v>0</v>
      </c>
      <c r="V24" s="308">
        <v>0</v>
      </c>
      <c r="W24" s="308">
        <v>0</v>
      </c>
      <c r="X24" s="326">
        <f t="shared" si="2"/>
        <v>0</v>
      </c>
      <c r="Y24" s="327" cm="1">
        <f t="array" ref="Y24">ROUND(
_xlfn.IFS(
ISBLANK(H24),0,
OR(I24="ORP",S24=0),
(((S24/H24)*V24)*Constants!$N$14)+
(Constants!$N$15*(V24/H24))+
((S24/H24)*W24*Constants!$N$14),
OR(I24="TSERS",S24=0),
(((S24/H24)*V24)*Constants!$N$7)+
(Constants!$N$8*(V24/H24))+
((S24/H24)*W24*Constants!$N$7),
OR(I24="Law Enforcement",S24=0),
(((S24/H24)*V24)*Constants!$N$28)+
(Constants!$N$29*(V24/H24))+
((S24/H24)*W24*Constants!$N$28)
),
0)</f>
        <v>0</v>
      </c>
      <c r="Z24" s="327">
        <f t="shared" si="3"/>
        <v>0</v>
      </c>
      <c r="AA24" s="363"/>
      <c r="AB24" s="1115">
        <f t="shared" si="4"/>
        <v>0</v>
      </c>
      <c r="AC24" s="1114"/>
      <c r="AD24" s="802">
        <f t="shared" si="18"/>
        <v>0</v>
      </c>
      <c r="AE24" s="299">
        <v>0</v>
      </c>
      <c r="AF24" s="299">
        <v>0</v>
      </c>
      <c r="AG24" s="326">
        <f t="shared" si="5"/>
        <v>0</v>
      </c>
      <c r="AH24" s="327" cm="1">
        <f t="array" ref="AH24">ROUND(
_xlfn.IFS(
ISBLANK(H24),0,
OR(I24="ORP",AB24=0),
(((AB24/H24)*AE24)*Constants!$N$14)+
(Constants!$N$15*(AE24/H24))+
((AB24/H24)*AF24*Constants!$N$14),
OR(I24="TSERS",AB24=0),
(((AB24/H24)*AE24)*Constants!$N$7)+
(Constants!$N$8*(AE24/H24))+
((AB24/H24)*AF24*Constants!$N$7),
OR(I24="Law Enforcement",AB24=0),
(((AB24/H24)*AE24)*Constants!$N$28)+
(Constants!$N$29*(AE24/H24))+
((AB24/H24)*AF24*Constants!$N$28)
),
0)</f>
        <v>0</v>
      </c>
      <c r="AI24" s="327">
        <f t="shared" si="6"/>
        <v>0</v>
      </c>
      <c r="AJ24" s="363"/>
      <c r="AK24" s="1115">
        <f t="shared" si="7"/>
        <v>0</v>
      </c>
      <c r="AL24" s="1114"/>
      <c r="AM24" s="802">
        <f t="shared" si="19"/>
        <v>0</v>
      </c>
      <c r="AN24" s="299">
        <v>0</v>
      </c>
      <c r="AO24" s="299">
        <v>0</v>
      </c>
      <c r="AP24" s="326">
        <f t="shared" si="8"/>
        <v>0</v>
      </c>
      <c r="AQ24" s="327" cm="1">
        <f t="array" ref="AQ24">ROUND(
_xlfn.IFS(
ISBLANK(H24),0,
OR(I24="ORP",AK24=0),
(((AK24/H24)*AN24)*Constants!$N$14)+
(Constants!$N$15*(AN24/H24))+
((AK24/H24)*AO24*Constants!$N$14),
OR(I24="TSERS",AK24=0),
(((AK24/H24)*AN24)*Constants!$N$7)+
(Constants!$N$8*(AN24/H24))+
((AK24/H24)*AO24*Constants!$N$7),
OR(I24="Law Enforcement",AK24=0),
(((AK24/H24)*AN24)*Constants!$N$28)+
(Constants!$N$29*(AN24/H24))+
((AK24/H24)*AO24*Constants!$N$28)
),
0)</f>
        <v>0</v>
      </c>
      <c r="AR24" s="327">
        <f t="shared" si="9"/>
        <v>0</v>
      </c>
      <c r="AS24" s="362"/>
      <c r="AT24" s="1113">
        <f t="shared" si="10"/>
        <v>0</v>
      </c>
      <c r="AU24" s="1114"/>
      <c r="AV24" s="802">
        <f t="shared" si="20"/>
        <v>0</v>
      </c>
      <c r="AW24" s="299">
        <v>0</v>
      </c>
      <c r="AX24" s="299">
        <v>0</v>
      </c>
      <c r="AY24" s="326">
        <f t="shared" si="11"/>
        <v>0</v>
      </c>
      <c r="AZ24" s="327" cm="1">
        <f t="array" ref="AZ24">ROUND(
_xlfn.IFS(
ISBLANK(H24),0,
OR(I24="ORP",AT24=0),
(((AT24/H24)*AW24)*Constants!$N$14)+
(Constants!$N$15*(AW24/H24))+
((AT24/H24)*AX24*Constants!$N$14),
OR(I24="TSERS",AT24=0),
(((AT24/H24)*AW24)*Constants!$N$7)+
(Constants!$N$8*(AW24/H24))+
((AT24/H24)*AX24*Constants!$N$7),
OR(I24="Law Enforcement",AT24=0),
(((AT24/H24)*AW24)*Constants!$N$28)+
(Constants!$N$29*(AW24/H24))+
((AT24/H24)*AX24*Constants!$N$28)
),
0)</f>
        <v>0</v>
      </c>
      <c r="BA24" s="327">
        <f t="shared" si="12"/>
        <v>0</v>
      </c>
      <c r="BB24" s="362"/>
      <c r="BC24" s="326">
        <f t="shared" si="13"/>
        <v>0</v>
      </c>
      <c r="BD24" s="326">
        <f t="shared" si="13"/>
        <v>0</v>
      </c>
      <c r="BE24" s="338">
        <f t="shared" si="14"/>
        <v>0</v>
      </c>
    </row>
    <row r="25" spans="2:57" ht="12.75" customHeight="1" x14ac:dyDescent="0.2">
      <c r="B25" s="380" t="str">
        <f>T(Budget!B25)</f>
        <v/>
      </c>
      <c r="C25" s="1135" t="str">
        <f>T(Budget!C25)</f>
        <v/>
      </c>
      <c r="D25" s="1136"/>
      <c r="E25" s="361"/>
      <c r="F25" s="361"/>
      <c r="G25" s="295">
        <v>1.03</v>
      </c>
      <c r="H25" s="298">
        <f>Budget!F25</f>
        <v>12</v>
      </c>
      <c r="I25" s="305" t="str">
        <f>T(Budget!G25)</f>
        <v/>
      </c>
      <c r="J25" s="1242">
        <f>Budget!H25</f>
        <v>0</v>
      </c>
      <c r="K25" s="1243"/>
      <c r="L25" s="795">
        <f t="shared" si="15"/>
        <v>0</v>
      </c>
      <c r="M25" s="308">
        <v>0</v>
      </c>
      <c r="N25" s="308">
        <v>0</v>
      </c>
      <c r="O25" s="326">
        <f t="shared" si="16"/>
        <v>0</v>
      </c>
      <c r="P25" s="327" cm="1">
        <f t="array" ref="P25">ROUND(
    _xlfn.IFS(
        ISBLANK(H25), 0,
        OR(I25="ORP", J25=0),
            (((J25/H25)*M25)*Constants!$N$14) +
            (Constants!$N$15*(M25/H25)) +
            ((J25/H25)*N25*Constants!$N$14),
        OR(I25="TSERS", J25=0),
            (((J25/H25)*M25)*Constants!$N$7) +
            (Constants!$N$8*(M25/H25)) +
            ((J25/H25)*N25*Constants!$N$7),
        OR(I25="Law Enforcement", J25=0),
            (((J25/H25)*M25)*Constants!$N$28) +
            (Constants!$N$29*(M25/H25)) +
            ((J25/H25)*N25*Constants!$N$28)
    ),
0)</f>
        <v>0</v>
      </c>
      <c r="Q25" s="328">
        <f t="shared" si="0"/>
        <v>0</v>
      </c>
      <c r="R25" s="363"/>
      <c r="S25" s="1115">
        <f t="shared" si="1"/>
        <v>0</v>
      </c>
      <c r="T25" s="1114"/>
      <c r="U25" s="798">
        <f t="shared" si="17"/>
        <v>0</v>
      </c>
      <c r="V25" s="308">
        <v>0</v>
      </c>
      <c r="W25" s="308">
        <v>0</v>
      </c>
      <c r="X25" s="326">
        <f t="shared" si="2"/>
        <v>0</v>
      </c>
      <c r="Y25" s="327" cm="1">
        <f t="array" ref="Y25">ROUND(
_xlfn.IFS(
ISBLANK(H25),0,
OR(I25="ORP",S25=0),
(((S25/H25)*V25)*Constants!$N$14)+
(Constants!$N$15*(V25/H25))+
((S25/H25)*W25*Constants!$N$14),
OR(I25="TSERS",S25=0),
(((S25/H25)*V25)*Constants!$N$7)+
(Constants!$N$8*(V25/H25))+
((S25/H25)*W25*Constants!$N$7),
OR(I25="Law Enforcement",S25=0),
(((S25/H25)*V25)*Constants!$N$28)+
(Constants!$N$29*(V25/H25))+
((S25/H25)*W25*Constants!$N$28)
),
0)</f>
        <v>0</v>
      </c>
      <c r="Z25" s="327">
        <f t="shared" si="3"/>
        <v>0</v>
      </c>
      <c r="AA25" s="363"/>
      <c r="AB25" s="1115">
        <f t="shared" si="4"/>
        <v>0</v>
      </c>
      <c r="AC25" s="1114"/>
      <c r="AD25" s="802">
        <f t="shared" si="18"/>
        <v>0</v>
      </c>
      <c r="AE25" s="299">
        <v>0</v>
      </c>
      <c r="AF25" s="299">
        <v>0</v>
      </c>
      <c r="AG25" s="326">
        <f t="shared" si="5"/>
        <v>0</v>
      </c>
      <c r="AH25" s="327" cm="1">
        <f t="array" ref="AH25">ROUND(
_xlfn.IFS(
ISBLANK(H25),0,
OR(I25="ORP",AB25=0),
(((AB25/H25)*AE25)*Constants!$N$14)+
(Constants!$N$15*(AE25/H25))+
((AB25/H25)*AF25*Constants!$N$14),
OR(I25="TSERS",AB25=0),
(((AB25/H25)*AE25)*Constants!$N$7)+
(Constants!$N$8*(AE25/H25))+
((AB25/H25)*AF25*Constants!$N$7),
OR(I25="Law Enforcement",AB25=0),
(((AB25/H25)*AE25)*Constants!$N$28)+
(Constants!$N$29*(AE25/H25))+
((AB25/H25)*AF25*Constants!$N$28)
),
0)</f>
        <v>0</v>
      </c>
      <c r="AI25" s="327">
        <f t="shared" si="6"/>
        <v>0</v>
      </c>
      <c r="AJ25" s="363"/>
      <c r="AK25" s="1115">
        <f t="shared" si="7"/>
        <v>0</v>
      </c>
      <c r="AL25" s="1114"/>
      <c r="AM25" s="802">
        <f t="shared" si="19"/>
        <v>0</v>
      </c>
      <c r="AN25" s="299">
        <v>0</v>
      </c>
      <c r="AO25" s="299">
        <v>0</v>
      </c>
      <c r="AP25" s="326">
        <f t="shared" si="8"/>
        <v>0</v>
      </c>
      <c r="AQ25" s="327" cm="1">
        <f t="array" ref="AQ25">ROUND(
_xlfn.IFS(
ISBLANK(H25),0,
OR(I25="ORP",AK25=0),
(((AK25/H25)*AN25)*Constants!$N$14)+
(Constants!$N$15*(AN25/H25))+
((AK25/H25)*AO25*Constants!$N$14),
OR(I25="TSERS",AK25=0),
(((AK25/H25)*AN25)*Constants!$N$7)+
(Constants!$N$8*(AN25/H25))+
((AK25/H25)*AO25*Constants!$N$7),
OR(I25="Law Enforcement",AK25=0),
(((AK25/H25)*AN25)*Constants!$N$28)+
(Constants!$N$29*(AN25/H25))+
((AK25/H25)*AO25*Constants!$N$28)
),
0)</f>
        <v>0</v>
      </c>
      <c r="AR25" s="327">
        <f t="shared" si="9"/>
        <v>0</v>
      </c>
      <c r="AS25" s="362"/>
      <c r="AT25" s="1113">
        <f t="shared" si="10"/>
        <v>0</v>
      </c>
      <c r="AU25" s="1114"/>
      <c r="AV25" s="802">
        <f t="shared" si="20"/>
        <v>0</v>
      </c>
      <c r="AW25" s="299">
        <v>0</v>
      </c>
      <c r="AX25" s="299">
        <v>0</v>
      </c>
      <c r="AY25" s="326">
        <f t="shared" si="11"/>
        <v>0</v>
      </c>
      <c r="AZ25" s="327" cm="1">
        <f t="array" ref="AZ25">ROUND(
_xlfn.IFS(
ISBLANK(H25),0,
OR(I25="ORP",AT25=0),
(((AT25/H25)*AW25)*Constants!$N$14)+
(Constants!$N$15*(AW25/H25))+
((AT25/H25)*AX25*Constants!$N$14),
OR(I25="TSERS",AT25=0),
(((AT25/H25)*AW25)*Constants!$N$7)+
(Constants!$N$8*(AW25/H25))+
((AT25/H25)*AX25*Constants!$N$7),
OR(I25="Law Enforcement",AT25=0),
(((AT25/H25)*AW25)*Constants!$N$28)+
(Constants!$N$29*(AW25/H25))+
((AT25/H25)*AX25*Constants!$N$28)
),
0)</f>
        <v>0</v>
      </c>
      <c r="BA25" s="327">
        <f t="shared" si="12"/>
        <v>0</v>
      </c>
      <c r="BB25" s="362"/>
      <c r="BC25" s="326">
        <f t="shared" si="13"/>
        <v>0</v>
      </c>
      <c r="BD25" s="326">
        <f t="shared" si="13"/>
        <v>0</v>
      </c>
      <c r="BE25" s="338">
        <f t="shared" si="14"/>
        <v>0</v>
      </c>
    </row>
    <row r="26" spans="2:57" ht="12.75" customHeight="1" x14ac:dyDescent="0.2">
      <c r="B26" s="380" t="str">
        <f>T(Budget!B26)</f>
        <v/>
      </c>
      <c r="C26" s="1135" t="str">
        <f>T(Budget!C26)</f>
        <v/>
      </c>
      <c r="D26" s="1136"/>
      <c r="E26" s="361"/>
      <c r="F26" s="361"/>
      <c r="G26" s="295">
        <v>1.03</v>
      </c>
      <c r="H26" s="298">
        <f>Budget!F26</f>
        <v>12</v>
      </c>
      <c r="I26" s="305" t="str">
        <f>T(Budget!G26)</f>
        <v/>
      </c>
      <c r="J26" s="1242">
        <f>Budget!H26</f>
        <v>0</v>
      </c>
      <c r="K26" s="1243"/>
      <c r="L26" s="795">
        <f t="shared" si="15"/>
        <v>0</v>
      </c>
      <c r="M26" s="308">
        <v>0</v>
      </c>
      <c r="N26" s="308">
        <v>0</v>
      </c>
      <c r="O26" s="326">
        <f t="shared" si="16"/>
        <v>0</v>
      </c>
      <c r="P26" s="327" cm="1">
        <f t="array" ref="P26">ROUND(
    _xlfn.IFS(
        ISBLANK(H26), 0,
        OR(I26="ORP", J26=0),
            (((J26/H26)*M26)*Constants!$N$14) +
            (Constants!$N$15*(M26/H26)) +
            ((J26/H26)*N26*Constants!$N$14),
        OR(I26="TSERS", J26=0),
            (((J26/H26)*M26)*Constants!$N$7) +
            (Constants!$N$8*(M26/H26)) +
            ((J26/H26)*N26*Constants!$N$7),
        OR(I26="Law Enforcement", J26=0),
            (((J26/H26)*M26)*Constants!$N$28) +
            (Constants!$N$29*(M26/H26)) +
            ((J26/H26)*N26*Constants!$N$28)
    ),
0)</f>
        <v>0</v>
      </c>
      <c r="Q26" s="328">
        <f t="shared" si="0"/>
        <v>0</v>
      </c>
      <c r="R26" s="363"/>
      <c r="S26" s="1115">
        <f t="shared" si="1"/>
        <v>0</v>
      </c>
      <c r="T26" s="1114"/>
      <c r="U26" s="798">
        <f t="shared" si="17"/>
        <v>0</v>
      </c>
      <c r="V26" s="308">
        <v>0</v>
      </c>
      <c r="W26" s="308">
        <v>0</v>
      </c>
      <c r="X26" s="326">
        <f t="shared" si="2"/>
        <v>0</v>
      </c>
      <c r="Y26" s="327" cm="1">
        <f t="array" ref="Y26">ROUND(
_xlfn.IFS(
ISBLANK(H26),0,
OR(I26="ORP",S26=0),
(((S26/H26)*V26)*Constants!$N$14)+
(Constants!$N$15*(V26/H26))+
((S26/H26)*W26*Constants!$N$14),
OR(I26="TSERS",S26=0),
(((S26/H26)*V26)*Constants!$N$7)+
(Constants!$N$8*(V26/H26))+
((S26/H26)*W26*Constants!$N$7),
OR(I26="Law Enforcement",S26=0),
(((S26/H26)*V26)*Constants!$N$28)+
(Constants!$N$29*(V26/H26))+
((S26/H26)*W26*Constants!$N$28)
),
0)</f>
        <v>0</v>
      </c>
      <c r="Z26" s="327">
        <f t="shared" si="3"/>
        <v>0</v>
      </c>
      <c r="AA26" s="363"/>
      <c r="AB26" s="1115">
        <f t="shared" si="4"/>
        <v>0</v>
      </c>
      <c r="AC26" s="1114"/>
      <c r="AD26" s="802">
        <f t="shared" si="18"/>
        <v>0</v>
      </c>
      <c r="AE26" s="299">
        <v>0</v>
      </c>
      <c r="AF26" s="299">
        <v>0</v>
      </c>
      <c r="AG26" s="326">
        <f t="shared" si="5"/>
        <v>0</v>
      </c>
      <c r="AH26" s="327" cm="1">
        <f t="array" ref="AH26">ROUND(
_xlfn.IFS(
ISBLANK(H26),0,
OR(I26="ORP",AB26=0),
(((AB26/H26)*AE26)*Constants!$N$14)+
(Constants!$N$15*(AE26/H26))+
((AB26/H26)*AF26*Constants!$N$14),
OR(I26="TSERS",AB26=0),
(((AB26/H26)*AE26)*Constants!$N$7)+
(Constants!$N$8*(AE26/H26))+
((AB26/H26)*AF26*Constants!$N$7),
OR(I26="Law Enforcement",AB26=0),
(((AB26/H26)*AE26)*Constants!$N$28)+
(Constants!$N$29*(AE26/H26))+
((AB26/H26)*AF26*Constants!$N$28)
),
0)</f>
        <v>0</v>
      </c>
      <c r="AI26" s="327">
        <f t="shared" si="6"/>
        <v>0</v>
      </c>
      <c r="AJ26" s="363"/>
      <c r="AK26" s="1115">
        <f t="shared" si="7"/>
        <v>0</v>
      </c>
      <c r="AL26" s="1114"/>
      <c r="AM26" s="802">
        <f t="shared" si="19"/>
        <v>0</v>
      </c>
      <c r="AN26" s="299">
        <v>0</v>
      </c>
      <c r="AO26" s="299">
        <v>0</v>
      </c>
      <c r="AP26" s="326">
        <f t="shared" si="8"/>
        <v>0</v>
      </c>
      <c r="AQ26" s="327" cm="1">
        <f t="array" ref="AQ26">ROUND(
_xlfn.IFS(
ISBLANK(H26),0,
OR(I26="ORP",AK26=0),
(((AK26/H26)*AN26)*Constants!$N$14)+
(Constants!$N$15*(AN26/H26))+
((AK26/H26)*AO26*Constants!$N$14),
OR(I26="TSERS",AK26=0),
(((AK26/H26)*AN26)*Constants!$N$7)+
(Constants!$N$8*(AN26/H26))+
((AK26/H26)*AO26*Constants!$N$7),
OR(I26="Law Enforcement",AK26=0),
(((AK26/H26)*AN26)*Constants!$N$28)+
(Constants!$N$29*(AN26/H26))+
((AK26/H26)*AO26*Constants!$N$28)
),
0)</f>
        <v>0</v>
      </c>
      <c r="AR26" s="327">
        <f t="shared" si="9"/>
        <v>0</v>
      </c>
      <c r="AS26" s="362"/>
      <c r="AT26" s="1113">
        <f t="shared" si="10"/>
        <v>0</v>
      </c>
      <c r="AU26" s="1114"/>
      <c r="AV26" s="802">
        <f t="shared" si="20"/>
        <v>0</v>
      </c>
      <c r="AW26" s="299">
        <v>0</v>
      </c>
      <c r="AX26" s="299">
        <v>0</v>
      </c>
      <c r="AY26" s="326">
        <f t="shared" si="11"/>
        <v>0</v>
      </c>
      <c r="AZ26" s="327" cm="1">
        <f t="array" ref="AZ26">ROUND(
_xlfn.IFS(
ISBLANK(H26),0,
OR(I26="ORP",AT26=0),
(((AT26/H26)*AW26)*Constants!$N$14)+
(Constants!$N$15*(AW26/H26))+
((AT26/H26)*AX26*Constants!$N$14),
OR(I26="TSERS",AT26=0),
(((AT26/H26)*AW26)*Constants!$N$7)+
(Constants!$N$8*(AW26/H26))+
((AT26/H26)*AX26*Constants!$N$7),
OR(I26="Law Enforcement",AT26=0),
(((AT26/H26)*AW26)*Constants!$N$28)+
(Constants!$N$29*(AW26/H26))+
((AT26/H26)*AX26*Constants!$N$28)
),
0)</f>
        <v>0</v>
      </c>
      <c r="BA26" s="327">
        <f t="shared" si="12"/>
        <v>0</v>
      </c>
      <c r="BB26" s="362"/>
      <c r="BC26" s="326">
        <f t="shared" si="13"/>
        <v>0</v>
      </c>
      <c r="BD26" s="326">
        <f t="shared" si="13"/>
        <v>0</v>
      </c>
      <c r="BE26" s="338">
        <f t="shared" si="14"/>
        <v>0</v>
      </c>
    </row>
    <row r="27" spans="2:57" ht="12.75" customHeight="1" x14ac:dyDescent="0.2">
      <c r="B27" s="380" t="str">
        <f>T(Budget!B27)</f>
        <v/>
      </c>
      <c r="C27" s="1135" t="str">
        <f>T(Budget!C27)</f>
        <v/>
      </c>
      <c r="D27" s="1136"/>
      <c r="E27" s="361"/>
      <c r="F27" s="361"/>
      <c r="G27" s="295">
        <v>1.03</v>
      </c>
      <c r="H27" s="298">
        <f>Budget!F27</f>
        <v>12</v>
      </c>
      <c r="I27" s="305" t="str">
        <f>T(Budget!G27)</f>
        <v/>
      </c>
      <c r="J27" s="1242">
        <f>Budget!H27</f>
        <v>0</v>
      </c>
      <c r="K27" s="1243"/>
      <c r="L27" s="795">
        <f t="shared" si="15"/>
        <v>0</v>
      </c>
      <c r="M27" s="308">
        <v>0</v>
      </c>
      <c r="N27" s="308">
        <v>0</v>
      </c>
      <c r="O27" s="326">
        <f t="shared" si="16"/>
        <v>0</v>
      </c>
      <c r="P27" s="327" cm="1">
        <f t="array" ref="P27">ROUND(
    _xlfn.IFS(
        ISBLANK(H27), 0,
        OR(I27="ORP", J27=0),
            (((J27/H27)*M27)*Constants!$N$14) +
            (Constants!$N$15*(M27/H27)) +
            ((J27/H27)*N27*Constants!$N$14),
        OR(I27="TSERS", J27=0),
            (((J27/H27)*M27)*Constants!$N$7) +
            (Constants!$N$8*(M27/H27)) +
            ((J27/H27)*N27*Constants!$N$7),
        OR(I27="Law Enforcement", J27=0),
            (((J27/H27)*M27)*Constants!$N$28) +
            (Constants!$N$29*(M27/H27)) +
            ((J27/H27)*N27*Constants!$N$28)
    ),
0)</f>
        <v>0</v>
      </c>
      <c r="Q27" s="328">
        <f t="shared" si="0"/>
        <v>0</v>
      </c>
      <c r="R27" s="363"/>
      <c r="S27" s="1115">
        <f t="shared" si="1"/>
        <v>0</v>
      </c>
      <c r="T27" s="1114"/>
      <c r="U27" s="798">
        <f t="shared" si="17"/>
        <v>0</v>
      </c>
      <c r="V27" s="308">
        <v>0</v>
      </c>
      <c r="W27" s="308">
        <v>0</v>
      </c>
      <c r="X27" s="326">
        <f t="shared" si="2"/>
        <v>0</v>
      </c>
      <c r="Y27" s="327" cm="1">
        <f t="array" ref="Y27">ROUND(
_xlfn.IFS(
ISBLANK(H27),0,
OR(I27="ORP",S27=0),
(((S27/H27)*V27)*Constants!$N$14)+
(Constants!$N$15*(V27/H27))+
((S27/H27)*W27*Constants!$N$14),
OR(I27="TSERS",S27=0),
(((S27/H27)*V27)*Constants!$N$7)+
(Constants!$N$8*(V27/H27))+
((S27/H27)*W27*Constants!$N$7),
OR(I27="Law Enforcement",S27=0),
(((S27/H27)*V27)*Constants!$N$28)+
(Constants!$N$29*(V27/H27))+
((S27/H27)*W27*Constants!$N$28)
),
0)</f>
        <v>0</v>
      </c>
      <c r="Z27" s="327">
        <f t="shared" si="3"/>
        <v>0</v>
      </c>
      <c r="AA27" s="363"/>
      <c r="AB27" s="1115">
        <f t="shared" si="4"/>
        <v>0</v>
      </c>
      <c r="AC27" s="1114"/>
      <c r="AD27" s="802">
        <f t="shared" si="18"/>
        <v>0</v>
      </c>
      <c r="AE27" s="299">
        <v>0</v>
      </c>
      <c r="AF27" s="299">
        <v>0</v>
      </c>
      <c r="AG27" s="326">
        <f t="shared" si="5"/>
        <v>0</v>
      </c>
      <c r="AH27" s="327" cm="1">
        <f t="array" ref="AH27">ROUND(
_xlfn.IFS(
ISBLANK(H27),0,
OR(I27="ORP",AB27=0),
(((AB27/H27)*AE27)*Constants!$N$14)+
(Constants!$N$15*(AE27/H27))+
((AB27/H27)*AF27*Constants!$N$14),
OR(I27="TSERS",AB27=0),
(((AB27/H27)*AE27)*Constants!$N$7)+
(Constants!$N$8*(AE27/H27))+
((AB27/H27)*AF27*Constants!$N$7),
OR(I27="Law Enforcement",AB27=0),
(((AB27/H27)*AE27)*Constants!$N$28)+
(Constants!$N$29*(AE27/H27))+
((AB27/H27)*AF27*Constants!$N$28)
),
0)</f>
        <v>0</v>
      </c>
      <c r="AI27" s="327">
        <f t="shared" si="6"/>
        <v>0</v>
      </c>
      <c r="AJ27" s="363"/>
      <c r="AK27" s="1115">
        <f t="shared" si="7"/>
        <v>0</v>
      </c>
      <c r="AL27" s="1114"/>
      <c r="AM27" s="802">
        <f t="shared" si="19"/>
        <v>0</v>
      </c>
      <c r="AN27" s="299">
        <v>0</v>
      </c>
      <c r="AO27" s="299">
        <v>0</v>
      </c>
      <c r="AP27" s="326">
        <f t="shared" si="8"/>
        <v>0</v>
      </c>
      <c r="AQ27" s="327" cm="1">
        <f t="array" ref="AQ27">ROUND(
_xlfn.IFS(
ISBLANK(H27),0,
OR(I27="ORP",AK27=0),
(((AK27/H27)*AN27)*Constants!$N$14)+
(Constants!$N$15*(AN27/H27))+
((AK27/H27)*AO27*Constants!$N$14),
OR(I27="TSERS",AK27=0),
(((AK27/H27)*AN27)*Constants!$N$7)+
(Constants!$N$8*(AN27/H27))+
((AK27/H27)*AO27*Constants!$N$7),
OR(I27="Law Enforcement",AK27=0),
(((AK27/H27)*AN27)*Constants!$N$28)+
(Constants!$N$29*(AN27/H27))+
((AK27/H27)*AO27*Constants!$N$28)
),
0)</f>
        <v>0</v>
      </c>
      <c r="AR27" s="327">
        <f t="shared" si="9"/>
        <v>0</v>
      </c>
      <c r="AS27" s="362"/>
      <c r="AT27" s="1113">
        <f t="shared" si="10"/>
        <v>0</v>
      </c>
      <c r="AU27" s="1114"/>
      <c r="AV27" s="802">
        <f t="shared" si="20"/>
        <v>0</v>
      </c>
      <c r="AW27" s="299">
        <v>0</v>
      </c>
      <c r="AX27" s="299">
        <v>0</v>
      </c>
      <c r="AY27" s="326">
        <f t="shared" si="11"/>
        <v>0</v>
      </c>
      <c r="AZ27" s="327" cm="1">
        <f t="array" ref="AZ27">ROUND(
_xlfn.IFS(
ISBLANK(H27),0,
OR(I27="ORP",AT27=0),
(((AT27/H27)*AW27)*Constants!$N$14)+
(Constants!$N$15*(AW27/H27))+
((AT27/H27)*AX27*Constants!$N$14),
OR(I27="TSERS",AT27=0),
(((AT27/H27)*AW27)*Constants!$N$7)+
(Constants!$N$8*(AW27/H27))+
((AT27/H27)*AX27*Constants!$N$7),
OR(I27="Law Enforcement",AT27=0),
(((AT27/H27)*AW27)*Constants!$N$28)+
(Constants!$N$29*(AW27/H27))+
((AT27/H27)*AX27*Constants!$N$28)
),
0)</f>
        <v>0</v>
      </c>
      <c r="BA27" s="327">
        <f t="shared" si="12"/>
        <v>0</v>
      </c>
      <c r="BB27" s="362"/>
      <c r="BC27" s="326">
        <f t="shared" si="13"/>
        <v>0</v>
      </c>
      <c r="BD27" s="326">
        <f t="shared" si="13"/>
        <v>0</v>
      </c>
      <c r="BE27" s="338">
        <f t="shared" si="14"/>
        <v>0</v>
      </c>
    </row>
    <row r="28" spans="2:57" ht="12.75" customHeight="1" x14ac:dyDescent="0.2">
      <c r="B28" s="380" t="str">
        <f>T(Budget!B28)</f>
        <v/>
      </c>
      <c r="C28" s="1135" t="str">
        <f>T(Budget!C28)</f>
        <v/>
      </c>
      <c r="D28" s="1136"/>
      <c r="E28" s="361"/>
      <c r="F28" s="361"/>
      <c r="G28" s="295">
        <v>1.03</v>
      </c>
      <c r="H28" s="298">
        <f>Budget!F28</f>
        <v>12</v>
      </c>
      <c r="I28" s="305" t="str">
        <f>T(Budget!G28)</f>
        <v/>
      </c>
      <c r="J28" s="1242">
        <f>Budget!H28</f>
        <v>0</v>
      </c>
      <c r="K28" s="1243"/>
      <c r="L28" s="795">
        <f t="shared" si="15"/>
        <v>0</v>
      </c>
      <c r="M28" s="308">
        <v>0</v>
      </c>
      <c r="N28" s="308">
        <v>0</v>
      </c>
      <c r="O28" s="326">
        <f t="shared" si="16"/>
        <v>0</v>
      </c>
      <c r="P28" s="327" cm="1">
        <f t="array" ref="P28">ROUND(
    _xlfn.IFS(
        ISBLANK(H28), 0,
        OR(I28="ORP", J28=0),
            (((J28/H28)*M28)*Constants!$N$14) +
            (Constants!$N$15*(M28/H28)) +
            ((J28/H28)*N28*Constants!$N$14),
        OR(I28="TSERS", J28=0),
            (((J28/H28)*M28)*Constants!$N$7) +
            (Constants!$N$8*(M28/H28)) +
            ((J28/H28)*N28*Constants!$N$7),
        OR(I28="Law Enforcement", J28=0),
            (((J28/H28)*M28)*Constants!$N$28) +
            (Constants!$N$29*(M28/H28)) +
            ((J28/H28)*N28*Constants!$N$28)
    ),
0)</f>
        <v>0</v>
      </c>
      <c r="Q28" s="328">
        <f t="shared" si="0"/>
        <v>0</v>
      </c>
      <c r="R28" s="363"/>
      <c r="S28" s="1115">
        <f t="shared" si="1"/>
        <v>0</v>
      </c>
      <c r="T28" s="1114"/>
      <c r="U28" s="798">
        <f t="shared" si="17"/>
        <v>0</v>
      </c>
      <c r="V28" s="308">
        <v>0</v>
      </c>
      <c r="W28" s="308">
        <v>0</v>
      </c>
      <c r="X28" s="326">
        <f t="shared" si="2"/>
        <v>0</v>
      </c>
      <c r="Y28" s="327" cm="1">
        <f t="array" ref="Y28">ROUND(
_xlfn.IFS(
ISBLANK(H28),0,
OR(I28="ORP",S28=0),
(((S28/H28)*V28)*Constants!$N$14)+
(Constants!$N$15*(V28/H28))+
((S28/H28)*W28*Constants!$N$14),
OR(I28="TSERS",S28=0),
(((S28/H28)*V28)*Constants!$N$7)+
(Constants!$N$8*(V28/H28))+
((S28/H28)*W28*Constants!$N$7),
OR(I28="Law Enforcement",S28=0),
(((S28/H28)*V28)*Constants!$N$28)+
(Constants!$N$29*(V28/H28))+
((S28/H28)*W28*Constants!$N$28)
),
0)</f>
        <v>0</v>
      </c>
      <c r="Z28" s="327">
        <f t="shared" si="3"/>
        <v>0</v>
      </c>
      <c r="AA28" s="363"/>
      <c r="AB28" s="1115">
        <f t="shared" si="4"/>
        <v>0</v>
      </c>
      <c r="AC28" s="1114"/>
      <c r="AD28" s="802">
        <f t="shared" si="18"/>
        <v>0</v>
      </c>
      <c r="AE28" s="299">
        <v>0</v>
      </c>
      <c r="AF28" s="299">
        <v>0</v>
      </c>
      <c r="AG28" s="326">
        <f t="shared" si="5"/>
        <v>0</v>
      </c>
      <c r="AH28" s="327" cm="1">
        <f t="array" ref="AH28">ROUND(
_xlfn.IFS(
ISBLANK(H28),0,
OR(I28="ORP",AB28=0),
(((AB28/H28)*AE28)*Constants!$N$14)+
(Constants!$N$15*(AE28/H28))+
((AB28/H28)*AF28*Constants!$N$14),
OR(I28="TSERS",AB28=0),
(((AB28/H28)*AE28)*Constants!$N$7)+
(Constants!$N$8*(AE28/H28))+
((AB28/H28)*AF28*Constants!$N$7),
OR(I28="Law Enforcement",AB28=0),
(((AB28/H28)*AE28)*Constants!$N$28)+
(Constants!$N$29*(AE28/H28))+
((AB28/H28)*AF28*Constants!$N$28)
),
0)</f>
        <v>0</v>
      </c>
      <c r="AI28" s="327">
        <f t="shared" si="6"/>
        <v>0</v>
      </c>
      <c r="AJ28" s="363"/>
      <c r="AK28" s="1115">
        <f t="shared" si="7"/>
        <v>0</v>
      </c>
      <c r="AL28" s="1114"/>
      <c r="AM28" s="802">
        <f t="shared" si="19"/>
        <v>0</v>
      </c>
      <c r="AN28" s="299">
        <v>0</v>
      </c>
      <c r="AO28" s="299">
        <v>0</v>
      </c>
      <c r="AP28" s="326">
        <f t="shared" si="8"/>
        <v>0</v>
      </c>
      <c r="AQ28" s="327" cm="1">
        <f t="array" ref="AQ28">ROUND(
_xlfn.IFS(
ISBLANK(H28),0,
OR(I28="ORP",AK28=0),
(((AK28/H28)*AN28)*Constants!$N$14)+
(Constants!$N$15*(AN28/H28))+
((AK28/H28)*AO28*Constants!$N$14),
OR(I28="TSERS",AK28=0),
(((AK28/H28)*AN28)*Constants!$N$7)+
(Constants!$N$8*(AN28/H28))+
((AK28/H28)*AO28*Constants!$N$7),
OR(I28="Law Enforcement",AK28=0),
(((AK28/H28)*AN28)*Constants!$N$28)+
(Constants!$N$29*(AN28/H28))+
((AK28/H28)*AO28*Constants!$N$28)
),
0)</f>
        <v>0</v>
      </c>
      <c r="AR28" s="327">
        <f t="shared" si="9"/>
        <v>0</v>
      </c>
      <c r="AS28" s="362"/>
      <c r="AT28" s="1113">
        <f t="shared" si="10"/>
        <v>0</v>
      </c>
      <c r="AU28" s="1114"/>
      <c r="AV28" s="802">
        <f t="shared" si="20"/>
        <v>0</v>
      </c>
      <c r="AW28" s="299">
        <v>0</v>
      </c>
      <c r="AX28" s="299">
        <v>0</v>
      </c>
      <c r="AY28" s="326">
        <f t="shared" si="11"/>
        <v>0</v>
      </c>
      <c r="AZ28" s="327" cm="1">
        <f t="array" ref="AZ28">ROUND(
_xlfn.IFS(
ISBLANK(H28),0,
OR(I28="ORP",AT28=0),
(((AT28/H28)*AW28)*Constants!$N$14)+
(Constants!$N$15*(AW28/H28))+
((AT28/H28)*AX28*Constants!$N$14),
OR(I28="TSERS",AT28=0),
(((AT28/H28)*AW28)*Constants!$N$7)+
(Constants!$N$8*(AW28/H28))+
((AT28/H28)*AX28*Constants!$N$7),
OR(I28="Law Enforcement",AT28=0),
(((AT28/H28)*AW28)*Constants!$N$28)+
(Constants!$N$29*(AW28/H28))+
((AT28/H28)*AX28*Constants!$N$28)
),
0)</f>
        <v>0</v>
      </c>
      <c r="BA28" s="327">
        <f t="shared" si="12"/>
        <v>0</v>
      </c>
      <c r="BB28" s="362"/>
      <c r="BC28" s="326">
        <f t="shared" si="13"/>
        <v>0</v>
      </c>
      <c r="BD28" s="326">
        <f t="shared" si="13"/>
        <v>0</v>
      </c>
      <c r="BE28" s="338">
        <f t="shared" si="14"/>
        <v>0</v>
      </c>
    </row>
    <row r="29" spans="2:57" ht="12.75" customHeight="1" x14ac:dyDescent="0.2">
      <c r="B29" s="380" t="str">
        <f>T(Budget!B29)</f>
        <v/>
      </c>
      <c r="C29" s="1135" t="str">
        <f>T(Budget!C29)</f>
        <v/>
      </c>
      <c r="D29" s="1136"/>
      <c r="E29" s="361"/>
      <c r="F29" s="361"/>
      <c r="G29" s="295">
        <v>1.03</v>
      </c>
      <c r="H29" s="298">
        <f>Budget!F29</f>
        <v>12</v>
      </c>
      <c r="I29" s="305" t="str">
        <f>T(Budget!G29)</f>
        <v/>
      </c>
      <c r="J29" s="1242">
        <f>Budget!H29</f>
        <v>0</v>
      </c>
      <c r="K29" s="1243"/>
      <c r="L29" s="795">
        <f t="shared" si="15"/>
        <v>0</v>
      </c>
      <c r="M29" s="308">
        <v>0</v>
      </c>
      <c r="N29" s="308">
        <v>0</v>
      </c>
      <c r="O29" s="326">
        <f t="shared" si="16"/>
        <v>0</v>
      </c>
      <c r="P29" s="327" cm="1">
        <f t="array" ref="P29">ROUND(
    _xlfn.IFS(
        ISBLANK(H29), 0,
        OR(I29="ORP", J29=0),
            (((J29/H29)*M29)*Constants!$N$14) +
            (Constants!$N$15*(M29/H29)) +
            ((J29/H29)*N29*Constants!$N$14),
        OR(I29="TSERS", J29=0),
            (((J29/H29)*M29)*Constants!$N$7) +
            (Constants!$N$8*(M29/H29)) +
            ((J29/H29)*N29*Constants!$N$7),
        OR(I29="Law Enforcement", J29=0),
            (((J29/H29)*M29)*Constants!$N$28) +
            (Constants!$N$29*(M29/H29)) +
            ((J29/H29)*N29*Constants!$N$28)
    ),
0)</f>
        <v>0</v>
      </c>
      <c r="Q29" s="328">
        <f t="shared" si="0"/>
        <v>0</v>
      </c>
      <c r="R29" s="363"/>
      <c r="S29" s="1115">
        <f t="shared" si="1"/>
        <v>0</v>
      </c>
      <c r="T29" s="1114"/>
      <c r="U29" s="798">
        <f t="shared" si="17"/>
        <v>0</v>
      </c>
      <c r="V29" s="308">
        <v>0</v>
      </c>
      <c r="W29" s="308">
        <v>0</v>
      </c>
      <c r="X29" s="326">
        <f t="shared" si="2"/>
        <v>0</v>
      </c>
      <c r="Y29" s="327" cm="1">
        <f t="array" ref="Y29">ROUND(
_xlfn.IFS(
ISBLANK(H29),0,
OR(I29="ORP",S29=0),
(((S29/H29)*V29)*Constants!$N$14)+
(Constants!$N$15*(V29/H29))+
((S29/H29)*W29*Constants!$N$14),
OR(I29="TSERS",S29=0),
(((S29/H29)*V29)*Constants!$N$7)+
(Constants!$N$8*(V29/H29))+
((S29/H29)*W29*Constants!$N$7),
OR(I29="Law Enforcement",S29=0),
(((S29/H29)*V29)*Constants!$N$28)+
(Constants!$N$29*(V29/H29))+
((S29/H29)*W29*Constants!$N$28)
),
0)</f>
        <v>0</v>
      </c>
      <c r="Z29" s="327">
        <f t="shared" si="3"/>
        <v>0</v>
      </c>
      <c r="AA29" s="363"/>
      <c r="AB29" s="1115">
        <f t="shared" si="4"/>
        <v>0</v>
      </c>
      <c r="AC29" s="1114"/>
      <c r="AD29" s="802">
        <f t="shared" si="18"/>
        <v>0</v>
      </c>
      <c r="AE29" s="299">
        <v>0</v>
      </c>
      <c r="AF29" s="299">
        <v>0</v>
      </c>
      <c r="AG29" s="326">
        <f t="shared" si="5"/>
        <v>0</v>
      </c>
      <c r="AH29" s="327" cm="1">
        <f t="array" ref="AH29">ROUND(
_xlfn.IFS(
ISBLANK(H29),0,
OR(I29="ORP",AB29=0),
(((AB29/H29)*AE29)*Constants!$N$14)+
(Constants!$N$15*(AE29/H29))+
((AB29/H29)*AF29*Constants!$N$14),
OR(I29="TSERS",AB29=0),
(((AB29/H29)*AE29)*Constants!$N$7)+
(Constants!$N$8*(AE29/H29))+
((AB29/H29)*AF29*Constants!$N$7),
OR(I29="Law Enforcement",AB29=0),
(((AB29/H29)*AE29)*Constants!$N$28)+
(Constants!$N$29*(AE29/H29))+
((AB29/H29)*AF29*Constants!$N$28)
),
0)</f>
        <v>0</v>
      </c>
      <c r="AI29" s="327">
        <f t="shared" si="6"/>
        <v>0</v>
      </c>
      <c r="AJ29" s="363"/>
      <c r="AK29" s="1115">
        <f t="shared" si="7"/>
        <v>0</v>
      </c>
      <c r="AL29" s="1114"/>
      <c r="AM29" s="802">
        <f t="shared" si="19"/>
        <v>0</v>
      </c>
      <c r="AN29" s="299">
        <v>0</v>
      </c>
      <c r="AO29" s="299">
        <v>0</v>
      </c>
      <c r="AP29" s="326">
        <f t="shared" si="8"/>
        <v>0</v>
      </c>
      <c r="AQ29" s="327" cm="1">
        <f t="array" ref="AQ29">ROUND(
_xlfn.IFS(
ISBLANK(H29),0,
OR(I29="ORP",AK29=0),
(((AK29/H29)*AN29)*Constants!$N$14)+
(Constants!$N$15*(AN29/H29))+
((AK29/H29)*AO29*Constants!$N$14),
OR(I29="TSERS",AK29=0),
(((AK29/H29)*AN29)*Constants!$N$7)+
(Constants!$N$8*(AN29/H29))+
((AK29/H29)*AO29*Constants!$N$7),
OR(I29="Law Enforcement",AK29=0),
(((AK29/H29)*AN29)*Constants!$N$28)+
(Constants!$N$29*(AN29/H29))+
((AK29/H29)*AO29*Constants!$N$28)
),
0)</f>
        <v>0</v>
      </c>
      <c r="AR29" s="327">
        <f t="shared" si="9"/>
        <v>0</v>
      </c>
      <c r="AS29" s="362"/>
      <c r="AT29" s="1113">
        <f t="shared" si="10"/>
        <v>0</v>
      </c>
      <c r="AU29" s="1114"/>
      <c r="AV29" s="802">
        <f t="shared" si="20"/>
        <v>0</v>
      </c>
      <c r="AW29" s="299">
        <v>0</v>
      </c>
      <c r="AX29" s="299">
        <v>0</v>
      </c>
      <c r="AY29" s="326">
        <f t="shared" si="11"/>
        <v>0</v>
      </c>
      <c r="AZ29" s="327" cm="1">
        <f t="array" ref="AZ29">ROUND(
_xlfn.IFS(
ISBLANK(H29),0,
OR(I29="ORP",AT29=0),
(((AT29/H29)*AW29)*Constants!$N$14)+
(Constants!$N$15*(AW29/H29))+
((AT29/H29)*AX29*Constants!$N$14),
OR(I29="TSERS",AT29=0),
(((AT29/H29)*AW29)*Constants!$N$7)+
(Constants!$N$8*(AW29/H29))+
((AT29/H29)*AX29*Constants!$N$7),
OR(I29="Law Enforcement",AT29=0),
(((AT29/H29)*AW29)*Constants!$N$28)+
(Constants!$N$29*(AW29/H29))+
((AT29/H29)*AX29*Constants!$N$28)
),
0)</f>
        <v>0</v>
      </c>
      <c r="BA29" s="327">
        <f t="shared" si="12"/>
        <v>0</v>
      </c>
      <c r="BB29" s="362"/>
      <c r="BC29" s="326">
        <f t="shared" si="13"/>
        <v>0</v>
      </c>
      <c r="BD29" s="326">
        <f t="shared" si="13"/>
        <v>0</v>
      </c>
      <c r="BE29" s="338">
        <f t="shared" si="14"/>
        <v>0</v>
      </c>
    </row>
    <row r="30" spans="2:57" ht="12.75" customHeight="1" thickBot="1" x14ac:dyDescent="0.25">
      <c r="B30" s="380" t="str">
        <f>T(Budget!B30)</f>
        <v/>
      </c>
      <c r="C30" s="1135" t="str">
        <f>T(Budget!C30)</f>
        <v/>
      </c>
      <c r="D30" s="1136"/>
      <c r="E30" s="598"/>
      <c r="F30" s="598"/>
      <c r="G30" s="312">
        <v>1.03</v>
      </c>
      <c r="H30" s="300">
        <f>Budget!F30</f>
        <v>12</v>
      </c>
      <c r="I30" s="305" t="str">
        <f>T(Budget!G30)</f>
        <v/>
      </c>
      <c r="J30" s="1693">
        <f>Budget!H30</f>
        <v>0</v>
      </c>
      <c r="K30" s="1694"/>
      <c r="L30" s="795">
        <f t="shared" si="15"/>
        <v>0</v>
      </c>
      <c r="M30" s="314">
        <v>0</v>
      </c>
      <c r="N30" s="314">
        <v>0</v>
      </c>
      <c r="O30" s="331">
        <f t="shared" si="16"/>
        <v>0</v>
      </c>
      <c r="P30" s="809" cm="1">
        <f t="array" ref="P30">ROUND(
    _xlfn.IFS(
        ISBLANK(H30), 0,
        OR(I30="ORP", J30=0),
            (((J30/H30)*M30)*Constants!$N$14) +
            (Constants!$N$15*(M30/H30)) +
            ((J30/H30)*N30*Constants!$N$14),
        OR(I30="TSERS", J30=0),
            (((J30/H30)*M30)*Constants!$N$7) +
            (Constants!$N$8*(M30/H30)) +
            ((J30/H30)*N30*Constants!$N$7),
        OR(I30="Law Enforcement", J30=0),
            (((J30/H30)*M30)*Constants!$N$28) +
            (Constants!$N$29*(M30/H30)) +
            ((J30/H30)*N30*Constants!$N$28)
    ),
0)</f>
        <v>0</v>
      </c>
      <c r="Q30" s="332">
        <f t="shared" si="0"/>
        <v>0</v>
      </c>
      <c r="R30" s="363"/>
      <c r="S30" s="1390">
        <f t="shared" si="1"/>
        <v>0</v>
      </c>
      <c r="T30" s="1390"/>
      <c r="U30" s="799">
        <f t="shared" si="17"/>
        <v>0</v>
      </c>
      <c r="V30" s="314">
        <v>0</v>
      </c>
      <c r="W30" s="314">
        <v>0</v>
      </c>
      <c r="X30" s="331">
        <f t="shared" si="2"/>
        <v>0</v>
      </c>
      <c r="Y30" s="809" cm="1">
        <f t="array" ref="Y30">ROUND(
_xlfn.IFS(
ISBLANK(H30),0,
OR(I30="ORP",S30=0),
(((S30/H30)*V30)*Constants!$N$14)+
(Constants!$N$15*(V30/H30))+
((S30/H30)*W30*Constants!$N$14),
OR(I30="TSERS",S30=0),
(((S30/H30)*V30)*Constants!$N$7)+
(Constants!$N$8*(V30/H30))+
((S30/H30)*W30*Constants!$N$7),
OR(I30="Law Enforcement",S30=0),
(((S30/H30)*V30)*Constants!$N$28)+
(Constants!$N$29*(V30/H30))+
((S30/H30)*W30*Constants!$N$28)
),
0)</f>
        <v>0</v>
      </c>
      <c r="Z30" s="332">
        <f t="shared" si="3"/>
        <v>0</v>
      </c>
      <c r="AA30" s="363"/>
      <c r="AB30" s="1390">
        <f t="shared" si="4"/>
        <v>0</v>
      </c>
      <c r="AC30" s="1390"/>
      <c r="AD30" s="800">
        <f t="shared" si="18"/>
        <v>0</v>
      </c>
      <c r="AE30" s="315">
        <v>0</v>
      </c>
      <c r="AF30" s="316">
        <v>0</v>
      </c>
      <c r="AG30" s="331">
        <f t="shared" si="5"/>
        <v>0</v>
      </c>
      <c r="AH30" s="327" cm="1">
        <f t="array" ref="AH30">ROUND(
_xlfn.IFS(
ISBLANK(H30),0,
OR(I30="ORP",AB30=0),
(((AB30/H30)*AE30)*Constants!$N$14)+
(Constants!$N$15*(AE30/H30))+
((AB30/H30)*AF30*Constants!$N$14),
OR(I30="TSERS",AB30=0),
(((AB30/H30)*AE30)*Constants!$N$7)+
(Constants!$N$8*(AE30/H30))+
((AB30/H30)*AF30*Constants!$N$7),
OR(I30="Law Enforcement",AB30=0),
(((AB30/H30)*AE30)*Constants!$N$28)+
(Constants!$N$29*(AE30/H30))+
((AB30/H30)*AF30*Constants!$N$28)
),
0)</f>
        <v>0</v>
      </c>
      <c r="AI30" s="332">
        <f t="shared" si="6"/>
        <v>0</v>
      </c>
      <c r="AJ30" s="363"/>
      <c r="AK30" s="1390">
        <f t="shared" si="7"/>
        <v>0</v>
      </c>
      <c r="AL30" s="1390"/>
      <c r="AM30" s="800">
        <f t="shared" si="19"/>
        <v>0</v>
      </c>
      <c r="AN30" s="315">
        <v>0</v>
      </c>
      <c r="AO30" s="315">
        <v>0</v>
      </c>
      <c r="AP30" s="331">
        <f t="shared" si="8"/>
        <v>0</v>
      </c>
      <c r="AQ30" s="327" cm="1">
        <f t="array" ref="AQ30">ROUND(
_xlfn.IFS(
ISBLANK(H30),0,
OR(I30="ORP",AK30=0),
(((AK30/H30)*AN30)*Constants!$N$14)+
(Constants!$N$15*(AN30/H30))+
((AK30/H30)*AO30*Constants!$N$14),
OR(I30="TSERS",AK30=0),
(((AK30/H30)*AN30)*Constants!$N$7)+
(Constants!$N$8*(AN30/H30))+
((AK30/H30)*AO30*Constants!$N$7),
OR(I30="Law Enforcement",AK30=0),
(((AK30/H30)*AN30)*Constants!$N$28)+
(Constants!$N$29*(AN30/H30))+
((AK30/H30)*AO30*Constants!$N$28)
),
0)</f>
        <v>0</v>
      </c>
      <c r="AR30" s="332">
        <f t="shared" si="9"/>
        <v>0</v>
      </c>
      <c r="AS30" s="362"/>
      <c r="AT30" s="1683">
        <f t="shared" si="10"/>
        <v>0</v>
      </c>
      <c r="AU30" s="1390"/>
      <c r="AV30" s="800">
        <f t="shared" si="20"/>
        <v>0</v>
      </c>
      <c r="AW30" s="315">
        <v>0</v>
      </c>
      <c r="AX30" s="315">
        <v>0</v>
      </c>
      <c r="AY30" s="331">
        <f t="shared" si="11"/>
        <v>0</v>
      </c>
      <c r="AZ30" s="327" cm="1">
        <f t="array" ref="AZ30">ROUND(
_xlfn.IFS(
ISBLANK(H30),0,
OR(I30="ORP",AT30=0),
(((AT30/H30)*AW30)*Constants!$N$14)+
(Constants!$N$15*(AW30/H30))+
((AT30/H30)*AX30*Constants!$N$14),
OR(I30="TSERS",AT30=0),
(((AT30/H30)*AW30)*Constants!$N$7)+
(Constants!$N$8*(AW30/H30))+
((AT30/H30)*AX30*Constants!$N$7),
OR(I30="Law Enforcement",AT30=0),
(((AT30/H30)*AW30)*Constants!$N$28)+
(Constants!$N$29*(AW30/H30))+
((AT30/H30)*AX30*Constants!$N$28)
),
0)</f>
        <v>0</v>
      </c>
      <c r="BA30" s="332">
        <f t="shared" si="12"/>
        <v>0</v>
      </c>
      <c r="BB30" s="362"/>
      <c r="BC30" s="331">
        <f t="shared" si="13"/>
        <v>0</v>
      </c>
      <c r="BD30" s="331">
        <f t="shared" si="13"/>
        <v>0</v>
      </c>
      <c r="BE30" s="437">
        <f t="shared" si="14"/>
        <v>0</v>
      </c>
    </row>
    <row r="31" spans="2:57" ht="12.75" customHeight="1" thickBot="1" x14ac:dyDescent="0.25">
      <c r="B31" s="309" t="s">
        <v>157</v>
      </c>
      <c r="C31" s="333"/>
      <c r="D31" s="333"/>
      <c r="E31" s="333"/>
      <c r="F31" s="333"/>
      <c r="G31" s="333"/>
      <c r="H31" s="375"/>
      <c r="I31" s="375"/>
      <c r="J31" s="375"/>
      <c r="K31" s="375"/>
      <c r="L31" s="375"/>
      <c r="M31" s="376"/>
      <c r="N31" s="375"/>
      <c r="O31" s="334">
        <f>SUM(O15:O30)</f>
        <v>0</v>
      </c>
      <c r="P31" s="334">
        <f t="shared" ref="P31:Q31" si="21">SUM(P15:P30)</f>
        <v>0</v>
      </c>
      <c r="Q31" s="334">
        <f t="shared" si="21"/>
        <v>0</v>
      </c>
      <c r="R31" s="377"/>
      <c r="S31" s="375"/>
      <c r="T31" s="375"/>
      <c r="U31" s="375"/>
      <c r="V31" s="375"/>
      <c r="W31" s="334"/>
      <c r="X31" s="334">
        <f>SUM(X15:X30)</f>
        <v>0</v>
      </c>
      <c r="Y31" s="334">
        <f t="shared" ref="Y31:Z31" si="22">SUM(Y15:Y30)</f>
        <v>0</v>
      </c>
      <c r="Z31" s="334">
        <f t="shared" si="22"/>
        <v>0</v>
      </c>
      <c r="AA31" s="377"/>
      <c r="AB31" s="375"/>
      <c r="AC31" s="375"/>
      <c r="AD31" s="375"/>
      <c r="AE31" s="375"/>
      <c r="AF31" s="334"/>
      <c r="AG31" s="334">
        <f>SUM(AG15:AG30)</f>
        <v>0</v>
      </c>
      <c r="AH31" s="334">
        <f t="shared" ref="AH31:AI31" si="23">SUM(AH15:AH30)</f>
        <v>0</v>
      </c>
      <c r="AI31" s="334">
        <f t="shared" si="23"/>
        <v>0</v>
      </c>
      <c r="AJ31" s="379"/>
      <c r="AK31" s="375"/>
      <c r="AL31" s="375"/>
      <c r="AM31" s="375"/>
      <c r="AN31" s="375"/>
      <c r="AO31" s="334"/>
      <c r="AP31" s="334">
        <f>SUM(AP15:AP30)</f>
        <v>0</v>
      </c>
      <c r="AQ31" s="334">
        <f t="shared" ref="AQ31:AR31" si="24">SUM(AQ15:AQ30)</f>
        <v>0</v>
      </c>
      <c r="AR31" s="334">
        <f t="shared" si="24"/>
        <v>0</v>
      </c>
      <c r="AS31" s="379"/>
      <c r="AT31" s="375"/>
      <c r="AU31" s="375"/>
      <c r="AV31" s="375"/>
      <c r="AW31" s="375"/>
      <c r="AX31" s="334"/>
      <c r="AY31" s="334">
        <f>SUM(AY15:AY30)</f>
        <v>0</v>
      </c>
      <c r="AZ31" s="334">
        <f t="shared" ref="AZ31:BA31" si="25">SUM(AZ15:AZ30)</f>
        <v>0</v>
      </c>
      <c r="BA31" s="334">
        <f t="shared" si="25"/>
        <v>0</v>
      </c>
      <c r="BB31" s="379"/>
      <c r="BC31" s="334">
        <f>SUM(BC15:BC30)</f>
        <v>0</v>
      </c>
      <c r="BD31" s="334">
        <f t="shared" ref="BD31:BE31" si="26">SUM(BD15:BD30)</f>
        <v>0</v>
      </c>
      <c r="BE31" s="335">
        <f t="shared" si="26"/>
        <v>0</v>
      </c>
    </row>
    <row r="32" spans="2:57" s="369" customFormat="1" ht="12.75" customHeight="1" x14ac:dyDescent="0.2">
      <c r="B32" s="304"/>
      <c r="C32" s="304"/>
      <c r="D32" s="304"/>
      <c r="E32" s="304"/>
      <c r="F32" s="30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row>
    <row r="33" spans="1:58" ht="15.75" customHeight="1" thickBot="1" x14ac:dyDescent="0.25">
      <c r="B33" s="1690" t="s">
        <v>158</v>
      </c>
      <c r="C33" s="1690"/>
      <c r="D33" s="1690"/>
      <c r="E33" s="1690"/>
      <c r="F33" s="1690"/>
      <c r="G33" s="1690"/>
      <c r="H33" s="1690"/>
      <c r="I33" s="1690"/>
      <c r="J33" s="1690"/>
      <c r="K33" s="1690"/>
      <c r="L33" s="1690"/>
      <c r="M33" s="1690"/>
      <c r="N33" s="1690"/>
      <c r="O33" s="1690"/>
      <c r="P33" s="1690"/>
      <c r="Q33" s="1690"/>
      <c r="R33" s="1690"/>
      <c r="S33" s="1690"/>
      <c r="T33" s="1690"/>
      <c r="U33" s="1690"/>
      <c r="V33" s="1690"/>
      <c r="W33" s="1690"/>
      <c r="X33" s="1690"/>
      <c r="Y33" s="1690"/>
      <c r="Z33" s="1690"/>
      <c r="AA33" s="1690"/>
      <c r="AB33" s="1690"/>
      <c r="AC33" s="1690"/>
      <c r="AD33" s="1690"/>
      <c r="AE33" s="1690"/>
      <c r="AF33" s="1690"/>
      <c r="AG33" s="1690"/>
      <c r="AH33" s="1690"/>
      <c r="AI33" s="1690"/>
      <c r="AJ33" s="1690"/>
      <c r="AK33" s="1690"/>
      <c r="AL33" s="1690"/>
      <c r="AM33" s="1690"/>
      <c r="AN33" s="1690"/>
      <c r="AO33" s="1690"/>
      <c r="AP33" s="1690"/>
      <c r="AQ33" s="1690"/>
      <c r="AR33" s="1690"/>
      <c r="AS33" s="1690"/>
      <c r="AT33" s="1690"/>
      <c r="AU33" s="1690"/>
      <c r="AV33" s="1690"/>
      <c r="AW33" s="1690"/>
      <c r="AX33" s="1690"/>
      <c r="AY33" s="1690"/>
      <c r="AZ33" s="1690"/>
      <c r="BA33" s="1690"/>
      <c r="BB33" s="1690"/>
      <c r="BC33" s="1690"/>
      <c r="BD33" s="1690"/>
      <c r="BE33" s="1690"/>
    </row>
    <row r="34" spans="1:58" s="369" customFormat="1" ht="6" customHeight="1" thickBot="1" x14ac:dyDescent="0.25">
      <c r="B34" s="304"/>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row>
    <row r="35" spans="1:58" s="588" customFormat="1" ht="12.75" customHeight="1" outlineLevel="1" thickBot="1" x14ac:dyDescent="0.25">
      <c r="A35" s="585"/>
      <c r="B35" s="317" t="s">
        <v>159</v>
      </c>
      <c r="C35" s="1403" t="s">
        <v>160</v>
      </c>
      <c r="D35" s="1404"/>
      <c r="E35" s="668" t="s">
        <v>234</v>
      </c>
      <c r="F35" s="667" t="s">
        <v>235</v>
      </c>
      <c r="G35" s="1373" t="s">
        <v>161</v>
      </c>
      <c r="H35" s="1374"/>
      <c r="I35" s="1420" t="s">
        <v>162</v>
      </c>
      <c r="J35" s="1420"/>
      <c r="K35" s="1379" t="s">
        <v>163</v>
      </c>
      <c r="L35" s="1379"/>
      <c r="M35" s="1379" t="s">
        <v>155</v>
      </c>
      <c r="N35" s="1379"/>
      <c r="O35" s="807" t="s">
        <v>151</v>
      </c>
      <c r="P35" s="807" t="s">
        <v>152</v>
      </c>
      <c r="Q35" s="807" t="s">
        <v>164</v>
      </c>
      <c r="R35" s="808"/>
      <c r="S35" s="319" t="s">
        <v>162</v>
      </c>
      <c r="T35" s="1120" t="s">
        <v>163</v>
      </c>
      <c r="U35" s="1120"/>
      <c r="V35" s="1120" t="s">
        <v>155</v>
      </c>
      <c r="W35" s="1120"/>
      <c r="X35" s="583" t="s">
        <v>151</v>
      </c>
      <c r="Y35" s="583" t="s">
        <v>152</v>
      </c>
      <c r="Z35" s="584" t="s">
        <v>164</v>
      </c>
      <c r="AA35" s="586"/>
      <c r="AB35" s="319" t="s">
        <v>162</v>
      </c>
      <c r="AC35" s="1120" t="s">
        <v>163</v>
      </c>
      <c r="AD35" s="1120"/>
      <c r="AE35" s="1120" t="s">
        <v>155</v>
      </c>
      <c r="AF35" s="1120"/>
      <c r="AG35" s="583" t="s">
        <v>151</v>
      </c>
      <c r="AH35" s="583" t="s">
        <v>152</v>
      </c>
      <c r="AI35" s="584" t="s">
        <v>164</v>
      </c>
      <c r="AJ35" s="586"/>
      <c r="AK35" s="319" t="s">
        <v>162</v>
      </c>
      <c r="AL35" s="1120" t="s">
        <v>163</v>
      </c>
      <c r="AM35" s="1120"/>
      <c r="AN35" s="1120" t="s">
        <v>155</v>
      </c>
      <c r="AO35" s="1120"/>
      <c r="AP35" s="583" t="s">
        <v>151</v>
      </c>
      <c r="AQ35" s="583" t="s">
        <v>152</v>
      </c>
      <c r="AR35" s="584" t="s">
        <v>164</v>
      </c>
      <c r="AS35" s="586"/>
      <c r="AT35" s="319" t="s">
        <v>162</v>
      </c>
      <c r="AU35" s="1120" t="s">
        <v>163</v>
      </c>
      <c r="AV35" s="1120"/>
      <c r="AW35" s="1120" t="s">
        <v>155</v>
      </c>
      <c r="AX35" s="1120"/>
      <c r="AY35" s="583" t="s">
        <v>151</v>
      </c>
      <c r="AZ35" s="583" t="s">
        <v>152</v>
      </c>
      <c r="BA35" s="584" t="s">
        <v>164</v>
      </c>
      <c r="BB35" s="587"/>
      <c r="BC35" s="579" t="s">
        <v>151</v>
      </c>
      <c r="BD35" s="580" t="s">
        <v>152</v>
      </c>
      <c r="BE35" s="581" t="s">
        <v>108</v>
      </c>
      <c r="BF35" s="585"/>
    </row>
    <row r="36" spans="1:58" ht="12.75" customHeight="1" outlineLevel="1" x14ac:dyDescent="0.2">
      <c r="B36" s="360">
        <v>131010</v>
      </c>
      <c r="C36" s="1203" t="s">
        <v>165</v>
      </c>
      <c r="D36" s="1136"/>
      <c r="E36" s="672"/>
      <c r="F36" s="370"/>
      <c r="G36" s="1377">
        <v>1.03</v>
      </c>
      <c r="H36" s="1378"/>
      <c r="I36" s="1421">
        <v>0</v>
      </c>
      <c r="J36" s="1422"/>
      <c r="K36" s="1416">
        <v>0</v>
      </c>
      <c r="L36" s="1417"/>
      <c r="M36" s="1369">
        <v>0</v>
      </c>
      <c r="N36" s="1370"/>
      <c r="O36" s="391">
        <f>ROUND((I36*K36*M36),0)</f>
        <v>0</v>
      </c>
      <c r="P36" s="390">
        <f>ROUNDUP((O36 * 0.0865) + (Constants!$N$21 * ROUNDUP(M36, 0)), 0)</f>
        <v>0</v>
      </c>
      <c r="Q36" s="806">
        <f>ROUND(O36+P36,0)</f>
        <v>0</v>
      </c>
      <c r="R36" s="362"/>
      <c r="S36" s="382">
        <f>I36*G36</f>
        <v>0</v>
      </c>
      <c r="T36" s="1367">
        <v>0</v>
      </c>
      <c r="U36" s="1368"/>
      <c r="V36" s="1367">
        <v>0</v>
      </c>
      <c r="W36" s="1368"/>
      <c r="X36" s="385">
        <f>ROUND((S36*T36*V36),0)</f>
        <v>0</v>
      </c>
      <c r="Y36" s="387">
        <f>ROUNDUP((X36 * 0.0865) + (Constants!$N$21 * ROUNDUP(V36, 0)), 0)</f>
        <v>0</v>
      </c>
      <c r="Z36" s="389">
        <f>ROUND(W36+X36,0)</f>
        <v>0</v>
      </c>
      <c r="AA36" s="362"/>
      <c r="AB36" s="382">
        <f>S36*G36</f>
        <v>0</v>
      </c>
      <c r="AC36" s="1367">
        <v>0</v>
      </c>
      <c r="AD36" s="1368"/>
      <c r="AE36" s="1367">
        <v>0</v>
      </c>
      <c r="AF36" s="1368"/>
      <c r="AG36" s="385">
        <f>ROUND((AB36*AC36*AE36),0)</f>
        <v>0</v>
      </c>
      <c r="AH36" s="387">
        <f>ROUNDUP((AG36 * 0.0865) + (Constants!$N$21 * ROUNDUP(AE36, 0)), 0)</f>
        <v>0</v>
      </c>
      <c r="AI36" s="389">
        <f>ROUND(AF36+AG36,0)</f>
        <v>0</v>
      </c>
      <c r="AJ36" s="362"/>
      <c r="AK36" s="382">
        <f>AB36*G36</f>
        <v>0</v>
      </c>
      <c r="AL36" s="1367">
        <v>0</v>
      </c>
      <c r="AM36" s="1368"/>
      <c r="AN36" s="1367">
        <v>0</v>
      </c>
      <c r="AO36" s="1368"/>
      <c r="AP36" s="385">
        <f>ROUND((AK36*AL36*AN36),0)</f>
        <v>0</v>
      </c>
      <c r="AQ36" s="387">
        <f>ROUNDUP((AP36 * 0.0865) + (Constants!$N$21 * ROUNDUP(AN36, 0)), 0)</f>
        <v>0</v>
      </c>
      <c r="AR36" s="389">
        <f>ROUND(AO36+AP36,0)</f>
        <v>0</v>
      </c>
      <c r="AS36" s="362"/>
      <c r="AT36" s="361">
        <f>AK36*G36</f>
        <v>0</v>
      </c>
      <c r="AU36" s="1367">
        <v>0</v>
      </c>
      <c r="AV36" s="1368"/>
      <c r="AW36" s="1367">
        <v>0</v>
      </c>
      <c r="AX36" s="1368"/>
      <c r="AY36" s="385">
        <f>ROUND((AT36*AU36*AW36),0)</f>
        <v>0</v>
      </c>
      <c r="AZ36" s="387">
        <f>ROUNDUP((AY36 * 0.0865) + (Constants!$N$21 * ROUNDUP(AW36, 0)), 0)</f>
        <v>0</v>
      </c>
      <c r="BA36" s="389">
        <f>ROUND(AX36+AY36,0)</f>
        <v>0</v>
      </c>
      <c r="BB36" s="363"/>
      <c r="BC36" s="337">
        <f>O36+X36+AG36+AP36+AY36</f>
        <v>0</v>
      </c>
      <c r="BD36" s="326">
        <f>P36+Y36+AH36+AQ36+AZ36</f>
        <v>0</v>
      </c>
      <c r="BE36" s="338">
        <f t="shared" ref="BE36:BE40" si="27">SUM(BC36:BD36)</f>
        <v>0</v>
      </c>
    </row>
    <row r="37" spans="1:58" ht="12.75" customHeight="1" outlineLevel="1" x14ac:dyDescent="0.2">
      <c r="B37" s="364">
        <v>131010</v>
      </c>
      <c r="C37" s="1203" t="s">
        <v>165</v>
      </c>
      <c r="D37" s="1136"/>
      <c r="E37" s="669"/>
      <c r="F37" s="370"/>
      <c r="G37" s="1375">
        <v>1.03</v>
      </c>
      <c r="H37" s="1376"/>
      <c r="I37" s="1423">
        <v>0</v>
      </c>
      <c r="J37" s="1424"/>
      <c r="K37" s="1380">
        <v>0</v>
      </c>
      <c r="L37" s="1381"/>
      <c r="M37" s="1102">
        <v>0</v>
      </c>
      <c r="N37" s="1103"/>
      <c r="O37" s="386">
        <f>ROUND((I37*K37*M37),0)</f>
        <v>0</v>
      </c>
      <c r="P37" s="388">
        <f>ROUNDUP((O37 * 0.0865) + (Constants!$N$21 * ROUNDUP(M37, 0)), 0)</f>
        <v>0</v>
      </c>
      <c r="Q37" s="339">
        <f>ROUND(O37+P37,0)</f>
        <v>0</v>
      </c>
      <c r="R37" s="362"/>
      <c r="S37" s="382">
        <f t="shared" ref="S37:S40" si="28">I37*G37</f>
        <v>0</v>
      </c>
      <c r="T37" s="1102">
        <v>0</v>
      </c>
      <c r="U37" s="1103"/>
      <c r="V37" s="1102">
        <v>0</v>
      </c>
      <c r="W37" s="1103"/>
      <c r="X37" s="386">
        <f t="shared" ref="X37:X40" si="29">ROUND((S37*T37*V37),0)</f>
        <v>0</v>
      </c>
      <c r="Y37" s="390">
        <f>ROUNDUP((X37 * 0.0865) + (Constants!$N$21 * ROUNDUP(V37, 0)), 0)</f>
        <v>0</v>
      </c>
      <c r="Z37" s="339">
        <f>ROUND(W37+X37,0)</f>
        <v>0</v>
      </c>
      <c r="AA37" s="362"/>
      <c r="AB37" s="382">
        <f t="shared" ref="AB37:AB40" si="30">S37*G37</f>
        <v>0</v>
      </c>
      <c r="AC37" s="1102">
        <v>0</v>
      </c>
      <c r="AD37" s="1103"/>
      <c r="AE37" s="1102">
        <v>0</v>
      </c>
      <c r="AF37" s="1103"/>
      <c r="AG37" s="386">
        <f t="shared" ref="AG37:AG40" si="31">ROUND((AB37*AC37*AE37),0)</f>
        <v>0</v>
      </c>
      <c r="AH37" s="390">
        <f>ROUNDUP((AG37 * 0.0865) + (Constants!$N$21 * ROUNDUP(AE37, 0)), 0)</f>
        <v>0</v>
      </c>
      <c r="AI37" s="339">
        <f>ROUND(AF37+AG37,0)</f>
        <v>0</v>
      </c>
      <c r="AJ37" s="362"/>
      <c r="AK37" s="382">
        <f t="shared" ref="AK37:AK40" si="32">AB37*G37</f>
        <v>0</v>
      </c>
      <c r="AL37" s="1102">
        <v>0</v>
      </c>
      <c r="AM37" s="1103"/>
      <c r="AN37" s="1102">
        <v>0</v>
      </c>
      <c r="AO37" s="1103"/>
      <c r="AP37" s="386">
        <f t="shared" ref="AP37:AP40" si="33">ROUND((AK37*AL37*AN37),0)</f>
        <v>0</v>
      </c>
      <c r="AQ37" s="390">
        <f>ROUNDUP((AP37 * 0.0865) + (Constants!$N$21 * ROUNDUP(AN37, 0)), 0)</f>
        <v>0</v>
      </c>
      <c r="AR37" s="339">
        <f>ROUND(AO37+AP37,0)</f>
        <v>0</v>
      </c>
      <c r="AS37" s="362"/>
      <c r="AT37" s="361">
        <f t="shared" ref="AT37:AT40" si="34">AK37*G37</f>
        <v>0</v>
      </c>
      <c r="AU37" s="1102">
        <v>0</v>
      </c>
      <c r="AV37" s="1103"/>
      <c r="AW37" s="1102">
        <v>0</v>
      </c>
      <c r="AX37" s="1103"/>
      <c r="AY37" s="386">
        <f t="shared" ref="AY37:AY40" si="35">ROUND((AT37*AU37*AW37),0)</f>
        <v>0</v>
      </c>
      <c r="AZ37" s="388">
        <f>ROUNDUP((AY37 * 0.0865) + (Constants!$N$21 * ROUNDUP(AW37, 0)), 0)</f>
        <v>0</v>
      </c>
      <c r="BA37" s="339">
        <f>ROUND(AX37+AY37,0)</f>
        <v>0</v>
      </c>
      <c r="BB37" s="363"/>
      <c r="BC37" s="337">
        <f t="shared" ref="BC37:BD40" si="36">O37+X37+AG37+AP37+AY37</f>
        <v>0</v>
      </c>
      <c r="BD37" s="326">
        <f t="shared" si="36"/>
        <v>0</v>
      </c>
      <c r="BE37" s="338">
        <f t="shared" si="27"/>
        <v>0</v>
      </c>
    </row>
    <row r="38" spans="1:58" ht="12.75" customHeight="1" outlineLevel="1" x14ac:dyDescent="0.2">
      <c r="B38" s="364">
        <v>131010</v>
      </c>
      <c r="C38" s="1203" t="s">
        <v>165</v>
      </c>
      <c r="D38" s="1136"/>
      <c r="E38" s="669"/>
      <c r="F38" s="370"/>
      <c r="G38" s="1375">
        <v>1.03</v>
      </c>
      <c r="H38" s="1376"/>
      <c r="I38" s="1423">
        <v>0</v>
      </c>
      <c r="J38" s="1424"/>
      <c r="K38" s="1380">
        <v>0</v>
      </c>
      <c r="L38" s="1381"/>
      <c r="M38" s="1102">
        <v>0</v>
      </c>
      <c r="N38" s="1103"/>
      <c r="O38" s="386">
        <f>ROUND((I38*K38*M38),0)</f>
        <v>0</v>
      </c>
      <c r="P38" s="388">
        <f>ROUNDUP((O38 * 0.0865) + (Constants!$N$21 * ROUNDUP(M38, 0)), 0)</f>
        <v>0</v>
      </c>
      <c r="Q38" s="339">
        <f>ROUND(O38+P38,0)</f>
        <v>0</v>
      </c>
      <c r="R38" s="362"/>
      <c r="S38" s="382">
        <f t="shared" si="28"/>
        <v>0</v>
      </c>
      <c r="T38" s="1102">
        <v>0</v>
      </c>
      <c r="U38" s="1103"/>
      <c r="V38" s="1102">
        <v>0</v>
      </c>
      <c r="W38" s="1103"/>
      <c r="X38" s="386">
        <f t="shared" si="29"/>
        <v>0</v>
      </c>
      <c r="Y38" s="390">
        <f>ROUNDUP((X38 * 0.0865) + (Constants!$N$21 * ROUNDUP(V38, 0)), 0)</f>
        <v>0</v>
      </c>
      <c r="Z38" s="339">
        <f>ROUND(W38+X38,0)</f>
        <v>0</v>
      </c>
      <c r="AA38" s="362"/>
      <c r="AB38" s="382">
        <f t="shared" si="30"/>
        <v>0</v>
      </c>
      <c r="AC38" s="1102">
        <v>0</v>
      </c>
      <c r="AD38" s="1103"/>
      <c r="AE38" s="1102">
        <v>0</v>
      </c>
      <c r="AF38" s="1103"/>
      <c r="AG38" s="386">
        <f t="shared" si="31"/>
        <v>0</v>
      </c>
      <c r="AH38" s="390">
        <f>ROUNDUP((AG38 * 0.0865) + (Constants!$N$21 * ROUNDUP(AE38, 0)), 0)</f>
        <v>0</v>
      </c>
      <c r="AI38" s="339">
        <f>ROUND(AF38+AG38,0)</f>
        <v>0</v>
      </c>
      <c r="AJ38" s="362"/>
      <c r="AK38" s="382">
        <f t="shared" si="32"/>
        <v>0</v>
      </c>
      <c r="AL38" s="1102">
        <v>0</v>
      </c>
      <c r="AM38" s="1103"/>
      <c r="AN38" s="1102">
        <v>0</v>
      </c>
      <c r="AO38" s="1103"/>
      <c r="AP38" s="386">
        <f t="shared" si="33"/>
        <v>0</v>
      </c>
      <c r="AQ38" s="390">
        <f>ROUNDUP((AP38 * 0.0865) + (Constants!$N$21 * ROUNDUP(AN38, 0)), 0)</f>
        <v>0</v>
      </c>
      <c r="AR38" s="339">
        <f>ROUND(AO38+AP38,0)</f>
        <v>0</v>
      </c>
      <c r="AS38" s="362"/>
      <c r="AT38" s="361">
        <f t="shared" si="34"/>
        <v>0</v>
      </c>
      <c r="AU38" s="1102">
        <v>0</v>
      </c>
      <c r="AV38" s="1103"/>
      <c r="AW38" s="1102">
        <v>0</v>
      </c>
      <c r="AX38" s="1103"/>
      <c r="AY38" s="386">
        <f t="shared" si="35"/>
        <v>0</v>
      </c>
      <c r="AZ38" s="388">
        <f>ROUNDUP((AY38 * 0.0865) + (Constants!$N$21 * ROUNDUP(AW38, 0)), 0)</f>
        <v>0</v>
      </c>
      <c r="BA38" s="339">
        <f>ROUND(AX38+AY38,0)</f>
        <v>0</v>
      </c>
      <c r="BB38" s="363"/>
      <c r="BC38" s="337">
        <f t="shared" si="36"/>
        <v>0</v>
      </c>
      <c r="BD38" s="326">
        <f t="shared" si="36"/>
        <v>0</v>
      </c>
      <c r="BE38" s="338">
        <f t="shared" si="27"/>
        <v>0</v>
      </c>
    </row>
    <row r="39" spans="1:58" ht="12.75" customHeight="1" outlineLevel="1" x14ac:dyDescent="0.2">
      <c r="B39" s="364">
        <v>131010</v>
      </c>
      <c r="C39" s="1203" t="s">
        <v>165</v>
      </c>
      <c r="D39" s="1136"/>
      <c r="E39" s="669"/>
      <c r="F39" s="370"/>
      <c r="G39" s="1375">
        <v>1.03</v>
      </c>
      <c r="H39" s="1376"/>
      <c r="I39" s="1423">
        <v>0</v>
      </c>
      <c r="J39" s="1424"/>
      <c r="K39" s="1380">
        <v>0</v>
      </c>
      <c r="L39" s="1381"/>
      <c r="M39" s="1102">
        <v>0</v>
      </c>
      <c r="N39" s="1103"/>
      <c r="O39" s="386">
        <f>ROUND((I39*K39*M39),0)</f>
        <v>0</v>
      </c>
      <c r="P39" s="388">
        <f>ROUNDUP((O39 * 0.0865) + (Constants!$N$21 * ROUNDUP(M39, 0)), 0)</f>
        <v>0</v>
      </c>
      <c r="Q39" s="339">
        <f>ROUND(O39+P39,0)</f>
        <v>0</v>
      </c>
      <c r="R39" s="362"/>
      <c r="S39" s="382">
        <f t="shared" si="28"/>
        <v>0</v>
      </c>
      <c r="T39" s="1102">
        <v>0</v>
      </c>
      <c r="U39" s="1103"/>
      <c r="V39" s="1102">
        <v>0</v>
      </c>
      <c r="W39" s="1103"/>
      <c r="X39" s="386">
        <f t="shared" si="29"/>
        <v>0</v>
      </c>
      <c r="Y39" s="390">
        <f>ROUNDUP((X39 * 0.0865) + (Constants!$N$21 * ROUNDUP(V39, 0)), 0)</f>
        <v>0</v>
      </c>
      <c r="Z39" s="339">
        <f>ROUND(W39+X39,0)</f>
        <v>0</v>
      </c>
      <c r="AA39" s="362"/>
      <c r="AB39" s="382">
        <f t="shared" si="30"/>
        <v>0</v>
      </c>
      <c r="AC39" s="1102">
        <v>0</v>
      </c>
      <c r="AD39" s="1103"/>
      <c r="AE39" s="1102">
        <v>0</v>
      </c>
      <c r="AF39" s="1103"/>
      <c r="AG39" s="386">
        <f t="shared" si="31"/>
        <v>0</v>
      </c>
      <c r="AH39" s="390">
        <f>ROUNDUP((AG39 * 0.0865) + (Constants!$N$21 * ROUNDUP(AE39, 0)), 0)</f>
        <v>0</v>
      </c>
      <c r="AI39" s="339">
        <f>ROUND(AF39+AG39,0)</f>
        <v>0</v>
      </c>
      <c r="AJ39" s="362"/>
      <c r="AK39" s="382">
        <f t="shared" si="32"/>
        <v>0</v>
      </c>
      <c r="AL39" s="1102">
        <v>0</v>
      </c>
      <c r="AM39" s="1103"/>
      <c r="AN39" s="1102">
        <v>0</v>
      </c>
      <c r="AO39" s="1103"/>
      <c r="AP39" s="386">
        <f t="shared" si="33"/>
        <v>0</v>
      </c>
      <c r="AQ39" s="390">
        <f>ROUNDUP((AP39 * 0.0865) + (Constants!$N$21 * ROUNDUP(AN39, 0)), 0)</f>
        <v>0</v>
      </c>
      <c r="AR39" s="339">
        <f>ROUND(AO39+AP39,0)</f>
        <v>0</v>
      </c>
      <c r="AS39" s="362"/>
      <c r="AT39" s="361">
        <f t="shared" si="34"/>
        <v>0</v>
      </c>
      <c r="AU39" s="1102">
        <v>0</v>
      </c>
      <c r="AV39" s="1103"/>
      <c r="AW39" s="1102">
        <v>0</v>
      </c>
      <c r="AX39" s="1103"/>
      <c r="AY39" s="386">
        <f t="shared" si="35"/>
        <v>0</v>
      </c>
      <c r="AZ39" s="388">
        <f>ROUNDUP((AY39 * 0.0865) + (Constants!$N$21 * ROUNDUP(AW39, 0)), 0)</f>
        <v>0</v>
      </c>
      <c r="BA39" s="339">
        <f>ROUND(AX39+AY39,0)</f>
        <v>0</v>
      </c>
      <c r="BB39" s="363"/>
      <c r="BC39" s="337">
        <f t="shared" si="36"/>
        <v>0</v>
      </c>
      <c r="BD39" s="326">
        <f t="shared" si="36"/>
        <v>0</v>
      </c>
      <c r="BE39" s="338">
        <f t="shared" si="27"/>
        <v>0</v>
      </c>
    </row>
    <row r="40" spans="1:58" ht="12.75" customHeight="1" outlineLevel="1" thickBot="1" x14ac:dyDescent="0.25">
      <c r="B40" s="365">
        <v>131010</v>
      </c>
      <c r="C40" s="1388" t="s">
        <v>165</v>
      </c>
      <c r="D40" s="1389"/>
      <c r="E40" s="670"/>
      <c r="F40" s="662"/>
      <c r="G40" s="1382">
        <v>1.03</v>
      </c>
      <c r="H40" s="1383"/>
      <c r="I40" s="1696">
        <v>0</v>
      </c>
      <c r="J40" s="1697"/>
      <c r="K40" s="1418">
        <v>0</v>
      </c>
      <c r="L40" s="1419"/>
      <c r="M40" s="1124">
        <v>0</v>
      </c>
      <c r="N40" s="1125"/>
      <c r="O40" s="340">
        <f>ROUND((I40*K40*M40),0)</f>
        <v>0</v>
      </c>
      <c r="P40" s="341">
        <f>ROUNDUP((O40 * 0.0865) + (Constants!$N$21 * ROUNDUP(M40, 0)), 0)</f>
        <v>0</v>
      </c>
      <c r="Q40" s="342">
        <f>ROUND(O40+P40,0)</f>
        <v>0</v>
      </c>
      <c r="R40" s="367"/>
      <c r="S40" s="383">
        <f t="shared" si="28"/>
        <v>0</v>
      </c>
      <c r="T40" s="1124">
        <v>0</v>
      </c>
      <c r="U40" s="1125"/>
      <c r="V40" s="1124">
        <v>0</v>
      </c>
      <c r="W40" s="1125"/>
      <c r="X40" s="340">
        <f t="shared" si="29"/>
        <v>0</v>
      </c>
      <c r="Y40" s="341">
        <f>ROUNDUP((X40 * 0.0865) + (Constants!$N$21 * ROUNDUP(V40, 0)), 0)</f>
        <v>0</v>
      </c>
      <c r="Z40" s="342">
        <f>ROUND(W40+X40,0)</f>
        <v>0</v>
      </c>
      <c r="AA40" s="367"/>
      <c r="AB40" s="383">
        <f t="shared" si="30"/>
        <v>0</v>
      </c>
      <c r="AC40" s="1124">
        <v>0</v>
      </c>
      <c r="AD40" s="1125"/>
      <c r="AE40" s="1124">
        <v>0</v>
      </c>
      <c r="AF40" s="1125"/>
      <c r="AG40" s="340">
        <f t="shared" si="31"/>
        <v>0</v>
      </c>
      <c r="AH40" s="341">
        <f>ROUNDUP((AG40 * 0.0865) + (Constants!$N$21 * ROUNDUP(AE40, 0)), 0)</f>
        <v>0</v>
      </c>
      <c r="AI40" s="342">
        <f>ROUND(AF40+AG40,0)</f>
        <v>0</v>
      </c>
      <c r="AJ40" s="367"/>
      <c r="AK40" s="383">
        <f t="shared" si="32"/>
        <v>0</v>
      </c>
      <c r="AL40" s="1124">
        <v>0</v>
      </c>
      <c r="AM40" s="1125"/>
      <c r="AN40" s="1124">
        <v>0</v>
      </c>
      <c r="AO40" s="1125"/>
      <c r="AP40" s="340">
        <f t="shared" si="33"/>
        <v>0</v>
      </c>
      <c r="AQ40" s="341">
        <f>ROUNDUP((AP40 * 0.0865) + (Constants!$N$21 * ROUNDUP(AN40, 0)), 0)</f>
        <v>0</v>
      </c>
      <c r="AR40" s="342">
        <f>ROUND(AO40+AP40,0)</f>
        <v>0</v>
      </c>
      <c r="AS40" s="367"/>
      <c r="AT40" s="366">
        <f t="shared" si="34"/>
        <v>0</v>
      </c>
      <c r="AU40" s="1124">
        <v>0</v>
      </c>
      <c r="AV40" s="1125"/>
      <c r="AW40" s="1124">
        <v>0</v>
      </c>
      <c r="AX40" s="1125"/>
      <c r="AY40" s="340">
        <f t="shared" si="35"/>
        <v>0</v>
      </c>
      <c r="AZ40" s="341">
        <f>ROUNDUP((AY40 * 0.0865) + (Constants!$N$21 * ROUNDUP(AW40, 0)), 0)</f>
        <v>0</v>
      </c>
      <c r="BA40" s="343">
        <f>ROUND(AX40+AY40,0)</f>
        <v>0</v>
      </c>
      <c r="BB40" s="368"/>
      <c r="BC40" s="344">
        <f t="shared" si="36"/>
        <v>0</v>
      </c>
      <c r="BD40" s="340">
        <f t="shared" si="36"/>
        <v>0</v>
      </c>
      <c r="BE40" s="345">
        <f t="shared" si="27"/>
        <v>0</v>
      </c>
    </row>
    <row r="41" spans="1:58" s="369" customFormat="1" ht="6" customHeight="1" outlineLevel="1" thickBot="1" x14ac:dyDescent="0.25">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row>
    <row r="42" spans="1:58" s="588" customFormat="1" ht="12.75" customHeight="1" outlineLevel="1" thickBot="1" x14ac:dyDescent="0.25">
      <c r="A42" s="585"/>
      <c r="B42" s="317" t="s">
        <v>159</v>
      </c>
      <c r="C42" s="1403" t="s">
        <v>166</v>
      </c>
      <c r="D42" s="1695"/>
      <c r="E42" s="668" t="s">
        <v>234</v>
      </c>
      <c r="F42" s="667" t="s">
        <v>235</v>
      </c>
      <c r="G42" s="1373" t="s">
        <v>161</v>
      </c>
      <c r="H42" s="1374"/>
      <c r="I42" s="1420" t="s">
        <v>162</v>
      </c>
      <c r="J42" s="1420"/>
      <c r="K42" s="1379" t="s">
        <v>163</v>
      </c>
      <c r="L42" s="1379"/>
      <c r="M42" s="1379" t="s">
        <v>155</v>
      </c>
      <c r="N42" s="1379"/>
      <c r="O42" s="807" t="s">
        <v>151</v>
      </c>
      <c r="P42" s="807" t="s">
        <v>152</v>
      </c>
      <c r="Q42" s="807" t="s">
        <v>164</v>
      </c>
      <c r="R42" s="808"/>
      <c r="S42" s="319" t="s">
        <v>162</v>
      </c>
      <c r="T42" s="1120" t="s">
        <v>163</v>
      </c>
      <c r="U42" s="1120"/>
      <c r="V42" s="1120" t="s">
        <v>155</v>
      </c>
      <c r="W42" s="1120"/>
      <c r="X42" s="583" t="s">
        <v>151</v>
      </c>
      <c r="Y42" s="583" t="s">
        <v>152</v>
      </c>
      <c r="Z42" s="584" t="s">
        <v>164</v>
      </c>
      <c r="AA42" s="586"/>
      <c r="AB42" s="319" t="s">
        <v>162</v>
      </c>
      <c r="AC42" s="1120" t="s">
        <v>163</v>
      </c>
      <c r="AD42" s="1120"/>
      <c r="AE42" s="1120" t="s">
        <v>155</v>
      </c>
      <c r="AF42" s="1120"/>
      <c r="AG42" s="583" t="s">
        <v>151</v>
      </c>
      <c r="AH42" s="583" t="s">
        <v>152</v>
      </c>
      <c r="AI42" s="584" t="s">
        <v>164</v>
      </c>
      <c r="AJ42" s="586"/>
      <c r="AK42" s="319" t="s">
        <v>162</v>
      </c>
      <c r="AL42" s="1120" t="s">
        <v>163</v>
      </c>
      <c r="AM42" s="1120"/>
      <c r="AN42" s="1120" t="s">
        <v>155</v>
      </c>
      <c r="AO42" s="1120"/>
      <c r="AP42" s="583" t="s">
        <v>151</v>
      </c>
      <c r="AQ42" s="583" t="s">
        <v>152</v>
      </c>
      <c r="AR42" s="584" t="s">
        <v>164</v>
      </c>
      <c r="AS42" s="586"/>
      <c r="AT42" s="319" t="s">
        <v>162</v>
      </c>
      <c r="AU42" s="1120" t="s">
        <v>163</v>
      </c>
      <c r="AV42" s="1120"/>
      <c r="AW42" s="1120" t="s">
        <v>155</v>
      </c>
      <c r="AX42" s="1120"/>
      <c r="AY42" s="583" t="s">
        <v>151</v>
      </c>
      <c r="AZ42" s="583" t="s">
        <v>152</v>
      </c>
      <c r="BA42" s="584" t="s">
        <v>164</v>
      </c>
      <c r="BB42" s="587"/>
      <c r="BC42" s="582" t="s">
        <v>151</v>
      </c>
      <c r="BD42" s="580" t="s">
        <v>152</v>
      </c>
      <c r="BE42" s="581" t="s">
        <v>108</v>
      </c>
      <c r="BF42" s="585"/>
    </row>
    <row r="43" spans="1:58" ht="12.75" customHeight="1" outlineLevel="1" x14ac:dyDescent="0.2">
      <c r="B43" s="360">
        <v>131010</v>
      </c>
      <c r="C43" s="1203" t="s">
        <v>165</v>
      </c>
      <c r="D43" s="1136"/>
      <c r="E43" s="672"/>
      <c r="F43" s="370"/>
      <c r="G43" s="1377">
        <v>1.03</v>
      </c>
      <c r="H43" s="1378"/>
      <c r="I43" s="1421">
        <v>0</v>
      </c>
      <c r="J43" s="1422"/>
      <c r="K43" s="1416">
        <v>0</v>
      </c>
      <c r="L43" s="1417"/>
      <c r="M43" s="1369">
        <v>0</v>
      </c>
      <c r="N43" s="1370"/>
      <c r="O43" s="391">
        <f>ROUND((I43*K43*M43),0)</f>
        <v>0</v>
      </c>
      <c r="P43" s="390">
        <f>ROUNDUP((O43 * 0.0865),0)</f>
        <v>0</v>
      </c>
      <c r="Q43" s="806">
        <f>ROUND(O43+P43,0)</f>
        <v>0</v>
      </c>
      <c r="R43" s="362"/>
      <c r="S43" s="382">
        <f>I43*G43</f>
        <v>0</v>
      </c>
      <c r="T43" s="1367">
        <v>0</v>
      </c>
      <c r="U43" s="1368"/>
      <c r="V43" s="1367">
        <v>0</v>
      </c>
      <c r="W43" s="1368"/>
      <c r="X43" s="385">
        <f>ROUND((S43*T43*V43),0)</f>
        <v>0</v>
      </c>
      <c r="Y43" s="387">
        <f>ROUNDUP((X43 * 0.0865),0)</f>
        <v>0</v>
      </c>
      <c r="Z43" s="389">
        <f>ROUND(W43+X43,0)</f>
        <v>0</v>
      </c>
      <c r="AA43" s="362"/>
      <c r="AB43" s="382">
        <f>S43*G43</f>
        <v>0</v>
      </c>
      <c r="AC43" s="1367">
        <v>0</v>
      </c>
      <c r="AD43" s="1368"/>
      <c r="AE43" s="1367">
        <v>0</v>
      </c>
      <c r="AF43" s="1368"/>
      <c r="AG43" s="385">
        <f>ROUND((AB43*AC43*AE43),0)</f>
        <v>0</v>
      </c>
      <c r="AH43" s="387">
        <f>ROUNDUP((AG43 * 0.0865),0)</f>
        <v>0</v>
      </c>
      <c r="AI43" s="389">
        <f>ROUND(AF43+AG43,0)</f>
        <v>0</v>
      </c>
      <c r="AJ43" s="362"/>
      <c r="AK43" s="382">
        <f>AB43*G43</f>
        <v>0</v>
      </c>
      <c r="AL43" s="1367">
        <v>0</v>
      </c>
      <c r="AM43" s="1368"/>
      <c r="AN43" s="1367">
        <v>0</v>
      </c>
      <c r="AO43" s="1368"/>
      <c r="AP43" s="385">
        <f>ROUND((AK43*AL43*AN43),0)</f>
        <v>0</v>
      </c>
      <c r="AQ43" s="387">
        <f>ROUNDUP((AP43 * 0.0865),0)</f>
        <v>0</v>
      </c>
      <c r="AR43" s="389">
        <f>ROUND(AO43+AP43,0)</f>
        <v>0</v>
      </c>
      <c r="AS43" s="362"/>
      <c r="AT43" s="361">
        <f>AK43*G43</f>
        <v>0</v>
      </c>
      <c r="AU43" s="1367">
        <v>0</v>
      </c>
      <c r="AV43" s="1368"/>
      <c r="AW43" s="1367">
        <v>0</v>
      </c>
      <c r="AX43" s="1368"/>
      <c r="AY43" s="385">
        <f>ROUND((AT43*AU43*AW43),0)</f>
        <v>0</v>
      </c>
      <c r="AZ43" s="387">
        <f>ROUNDUP((AY43 * 0.0865),0)</f>
        <v>0</v>
      </c>
      <c r="BA43" s="389">
        <f>ROUND(AX43+AY43,0)</f>
        <v>0</v>
      </c>
      <c r="BB43" s="363"/>
      <c r="BC43" s="346">
        <f>O43+X43+AG43+AP43+AY43</f>
        <v>0</v>
      </c>
      <c r="BD43" s="326">
        <f>P43+Y43+AH43+AQ43+AZ43</f>
        <v>0</v>
      </c>
      <c r="BE43" s="338">
        <f t="shared" ref="BE43:BE47" si="37">SUM(BC43:BD43)</f>
        <v>0</v>
      </c>
    </row>
    <row r="44" spans="1:58" ht="12.75" customHeight="1" outlineLevel="1" x14ac:dyDescent="0.2">
      <c r="B44" s="364">
        <v>131010</v>
      </c>
      <c r="C44" s="1203" t="s">
        <v>165</v>
      </c>
      <c r="D44" s="1136"/>
      <c r="E44" s="669"/>
      <c r="F44" s="370"/>
      <c r="G44" s="1375">
        <v>1.03</v>
      </c>
      <c r="H44" s="1376"/>
      <c r="I44" s="1423">
        <v>0</v>
      </c>
      <c r="J44" s="1424"/>
      <c r="K44" s="1380">
        <v>0</v>
      </c>
      <c r="L44" s="1381"/>
      <c r="M44" s="1102">
        <v>0</v>
      </c>
      <c r="N44" s="1103"/>
      <c r="O44" s="386">
        <f>ROUND((I44*K44*M44),0)</f>
        <v>0</v>
      </c>
      <c r="P44" s="388">
        <f t="shared" ref="P44:P47" si="38">ROUNDUP((O44 * 0.0865),0)</f>
        <v>0</v>
      </c>
      <c r="Q44" s="339">
        <f>ROUND(O44+P44,0)</f>
        <v>0</v>
      </c>
      <c r="R44" s="362"/>
      <c r="S44" s="382">
        <f t="shared" ref="S44:S47" si="39">I44*G44</f>
        <v>0</v>
      </c>
      <c r="T44" s="1102">
        <v>0</v>
      </c>
      <c r="U44" s="1103"/>
      <c r="V44" s="1102">
        <v>0</v>
      </c>
      <c r="W44" s="1103"/>
      <c r="X44" s="386">
        <f t="shared" ref="X44:X47" si="40">ROUND((S44*T44*V44),0)</f>
        <v>0</v>
      </c>
      <c r="Y44" s="390">
        <f t="shared" ref="Y44:Y47" si="41">ROUNDUP((X44 * 0.0865),0)</f>
        <v>0</v>
      </c>
      <c r="Z44" s="339">
        <f>ROUND(W44+X44,0)</f>
        <v>0</v>
      </c>
      <c r="AA44" s="362"/>
      <c r="AB44" s="382">
        <f t="shared" ref="AB44:AB47" si="42">S44*G44</f>
        <v>0</v>
      </c>
      <c r="AC44" s="1102">
        <v>0</v>
      </c>
      <c r="AD44" s="1103"/>
      <c r="AE44" s="1102">
        <v>0</v>
      </c>
      <c r="AF44" s="1103"/>
      <c r="AG44" s="386">
        <f t="shared" ref="AG44:AG47" si="43">ROUND((AB44*AC44*AE44),0)</f>
        <v>0</v>
      </c>
      <c r="AH44" s="390">
        <f t="shared" ref="AH44:AH47" si="44">ROUNDUP((AG44 * 0.0865),0)</f>
        <v>0</v>
      </c>
      <c r="AI44" s="339">
        <f>ROUND(AF44+AG44,0)</f>
        <v>0</v>
      </c>
      <c r="AJ44" s="362"/>
      <c r="AK44" s="382">
        <f t="shared" ref="AK44:AK47" si="45">AB44*G44</f>
        <v>0</v>
      </c>
      <c r="AL44" s="1102">
        <v>0</v>
      </c>
      <c r="AM44" s="1103"/>
      <c r="AN44" s="1102">
        <v>0</v>
      </c>
      <c r="AO44" s="1103"/>
      <c r="AP44" s="386">
        <f t="shared" ref="AP44:AP47" si="46">ROUND((AK44*AL44*AN44),0)</f>
        <v>0</v>
      </c>
      <c r="AQ44" s="390">
        <f t="shared" ref="AQ44:AQ47" si="47">ROUNDUP((AP44 * 0.0865),0)</f>
        <v>0</v>
      </c>
      <c r="AR44" s="339">
        <f>ROUND(AO44+AP44,0)</f>
        <v>0</v>
      </c>
      <c r="AS44" s="362"/>
      <c r="AT44" s="361">
        <f t="shared" ref="AT44:AT47" si="48">AK44*G44</f>
        <v>0</v>
      </c>
      <c r="AU44" s="1102">
        <v>0</v>
      </c>
      <c r="AV44" s="1103"/>
      <c r="AW44" s="1102">
        <v>0</v>
      </c>
      <c r="AX44" s="1103"/>
      <c r="AY44" s="386">
        <f t="shared" ref="AY44:AY47" si="49">ROUND((AT44*AU44*AW44),0)</f>
        <v>0</v>
      </c>
      <c r="AZ44" s="390">
        <f t="shared" ref="AZ44:AZ47" si="50">ROUNDUP((AY44 * 0.0865),0)</f>
        <v>0</v>
      </c>
      <c r="BA44" s="339">
        <f>ROUND(AX44+AY44,0)</f>
        <v>0</v>
      </c>
      <c r="BB44" s="363"/>
      <c r="BC44" s="346">
        <f t="shared" ref="BC44:BD47" si="51">O44+X44+AG44+AP44+AY44</f>
        <v>0</v>
      </c>
      <c r="BD44" s="326">
        <f t="shared" si="51"/>
        <v>0</v>
      </c>
      <c r="BE44" s="338">
        <f t="shared" si="37"/>
        <v>0</v>
      </c>
    </row>
    <row r="45" spans="1:58" ht="12.75" customHeight="1" outlineLevel="1" x14ac:dyDescent="0.2">
      <c r="B45" s="364">
        <v>131010</v>
      </c>
      <c r="C45" s="1203" t="s">
        <v>165</v>
      </c>
      <c r="D45" s="1136"/>
      <c r="E45" s="669"/>
      <c r="F45" s="370"/>
      <c r="G45" s="1375">
        <v>1.03</v>
      </c>
      <c r="H45" s="1376"/>
      <c r="I45" s="1423">
        <v>0</v>
      </c>
      <c r="J45" s="1424"/>
      <c r="K45" s="1380">
        <v>0</v>
      </c>
      <c r="L45" s="1381"/>
      <c r="M45" s="1102">
        <v>0</v>
      </c>
      <c r="N45" s="1103"/>
      <c r="O45" s="386">
        <f>ROUND((I45*K45*M45),0)</f>
        <v>0</v>
      </c>
      <c r="P45" s="388">
        <f t="shared" si="38"/>
        <v>0</v>
      </c>
      <c r="Q45" s="339">
        <f>ROUND(O45+P45,0)</f>
        <v>0</v>
      </c>
      <c r="R45" s="362"/>
      <c r="S45" s="382">
        <f t="shared" si="39"/>
        <v>0</v>
      </c>
      <c r="T45" s="1102">
        <v>0</v>
      </c>
      <c r="U45" s="1103"/>
      <c r="V45" s="1102">
        <v>0</v>
      </c>
      <c r="W45" s="1103"/>
      <c r="X45" s="386">
        <f t="shared" si="40"/>
        <v>0</v>
      </c>
      <c r="Y45" s="390">
        <f t="shared" si="41"/>
        <v>0</v>
      </c>
      <c r="Z45" s="339">
        <f>ROUND(W45+X45,0)</f>
        <v>0</v>
      </c>
      <c r="AA45" s="362"/>
      <c r="AB45" s="382">
        <f t="shared" si="42"/>
        <v>0</v>
      </c>
      <c r="AC45" s="1102">
        <v>0</v>
      </c>
      <c r="AD45" s="1103"/>
      <c r="AE45" s="1102">
        <v>0</v>
      </c>
      <c r="AF45" s="1103"/>
      <c r="AG45" s="386">
        <f t="shared" si="43"/>
        <v>0</v>
      </c>
      <c r="AH45" s="390">
        <f t="shared" si="44"/>
        <v>0</v>
      </c>
      <c r="AI45" s="339">
        <f>ROUND(AF45+AG45,0)</f>
        <v>0</v>
      </c>
      <c r="AJ45" s="362"/>
      <c r="AK45" s="382">
        <f t="shared" si="45"/>
        <v>0</v>
      </c>
      <c r="AL45" s="1102">
        <v>0</v>
      </c>
      <c r="AM45" s="1103"/>
      <c r="AN45" s="1102">
        <v>0</v>
      </c>
      <c r="AO45" s="1103"/>
      <c r="AP45" s="386">
        <f t="shared" si="46"/>
        <v>0</v>
      </c>
      <c r="AQ45" s="390">
        <f t="shared" si="47"/>
        <v>0</v>
      </c>
      <c r="AR45" s="339">
        <f>ROUND(AO45+AP45,0)</f>
        <v>0</v>
      </c>
      <c r="AS45" s="362"/>
      <c r="AT45" s="361">
        <f t="shared" si="48"/>
        <v>0</v>
      </c>
      <c r="AU45" s="1102">
        <v>0</v>
      </c>
      <c r="AV45" s="1103"/>
      <c r="AW45" s="1102">
        <v>0</v>
      </c>
      <c r="AX45" s="1103"/>
      <c r="AY45" s="386">
        <f t="shared" si="49"/>
        <v>0</v>
      </c>
      <c r="AZ45" s="390">
        <f t="shared" si="50"/>
        <v>0</v>
      </c>
      <c r="BA45" s="339">
        <f>ROUND(AX45+AY45,0)</f>
        <v>0</v>
      </c>
      <c r="BB45" s="363"/>
      <c r="BC45" s="346">
        <f t="shared" si="51"/>
        <v>0</v>
      </c>
      <c r="BD45" s="326">
        <f t="shared" si="51"/>
        <v>0</v>
      </c>
      <c r="BE45" s="338">
        <f t="shared" si="37"/>
        <v>0</v>
      </c>
    </row>
    <row r="46" spans="1:58" ht="12.75" customHeight="1" outlineLevel="1" x14ac:dyDescent="0.2">
      <c r="B46" s="364">
        <v>131010</v>
      </c>
      <c r="C46" s="1203" t="s">
        <v>165</v>
      </c>
      <c r="D46" s="1136"/>
      <c r="E46" s="669"/>
      <c r="F46" s="370"/>
      <c r="G46" s="1375">
        <v>1.03</v>
      </c>
      <c r="H46" s="1376"/>
      <c r="I46" s="1423">
        <v>0</v>
      </c>
      <c r="J46" s="1424"/>
      <c r="K46" s="1380">
        <v>0</v>
      </c>
      <c r="L46" s="1381"/>
      <c r="M46" s="1102">
        <v>0</v>
      </c>
      <c r="N46" s="1103"/>
      <c r="O46" s="386">
        <f>ROUND((I46*K46*M46),0)</f>
        <v>0</v>
      </c>
      <c r="P46" s="388">
        <f t="shared" si="38"/>
        <v>0</v>
      </c>
      <c r="Q46" s="339">
        <f>ROUND(O46+P46,0)</f>
        <v>0</v>
      </c>
      <c r="R46" s="362"/>
      <c r="S46" s="382">
        <f t="shared" si="39"/>
        <v>0</v>
      </c>
      <c r="T46" s="1102">
        <v>0</v>
      </c>
      <c r="U46" s="1103"/>
      <c r="V46" s="1102">
        <v>0</v>
      </c>
      <c r="W46" s="1103"/>
      <c r="X46" s="386">
        <f t="shared" si="40"/>
        <v>0</v>
      </c>
      <c r="Y46" s="390">
        <f t="shared" si="41"/>
        <v>0</v>
      </c>
      <c r="Z46" s="339">
        <f>ROUND(W46+X46,0)</f>
        <v>0</v>
      </c>
      <c r="AA46" s="362"/>
      <c r="AB46" s="382">
        <f t="shared" si="42"/>
        <v>0</v>
      </c>
      <c r="AC46" s="1102">
        <v>0</v>
      </c>
      <c r="AD46" s="1103"/>
      <c r="AE46" s="1102">
        <v>0</v>
      </c>
      <c r="AF46" s="1103"/>
      <c r="AG46" s="386">
        <f t="shared" si="43"/>
        <v>0</v>
      </c>
      <c r="AH46" s="390">
        <f t="shared" si="44"/>
        <v>0</v>
      </c>
      <c r="AI46" s="339">
        <f>ROUND(AF46+AG46,0)</f>
        <v>0</v>
      </c>
      <c r="AJ46" s="362"/>
      <c r="AK46" s="382">
        <f t="shared" si="45"/>
        <v>0</v>
      </c>
      <c r="AL46" s="1102">
        <v>0</v>
      </c>
      <c r="AM46" s="1103"/>
      <c r="AN46" s="1102">
        <v>0</v>
      </c>
      <c r="AO46" s="1103"/>
      <c r="AP46" s="386">
        <f t="shared" si="46"/>
        <v>0</v>
      </c>
      <c r="AQ46" s="390">
        <f t="shared" si="47"/>
        <v>0</v>
      </c>
      <c r="AR46" s="339">
        <f>ROUND(AO46+AP46,0)</f>
        <v>0</v>
      </c>
      <c r="AS46" s="362"/>
      <c r="AT46" s="361">
        <f t="shared" si="48"/>
        <v>0</v>
      </c>
      <c r="AU46" s="1102">
        <v>0</v>
      </c>
      <c r="AV46" s="1103"/>
      <c r="AW46" s="1102">
        <v>0</v>
      </c>
      <c r="AX46" s="1103"/>
      <c r="AY46" s="386">
        <f t="shared" si="49"/>
        <v>0</v>
      </c>
      <c r="AZ46" s="390">
        <f t="shared" si="50"/>
        <v>0</v>
      </c>
      <c r="BA46" s="339">
        <f>ROUND(AX46+AY46,0)</f>
        <v>0</v>
      </c>
      <c r="BB46" s="363"/>
      <c r="BC46" s="346">
        <f t="shared" si="51"/>
        <v>0</v>
      </c>
      <c r="BD46" s="326">
        <f t="shared" si="51"/>
        <v>0</v>
      </c>
      <c r="BE46" s="338">
        <f t="shared" si="37"/>
        <v>0</v>
      </c>
    </row>
    <row r="47" spans="1:58" ht="12.75" customHeight="1" outlineLevel="1" thickBot="1" x14ac:dyDescent="0.25">
      <c r="B47" s="365">
        <v>131010</v>
      </c>
      <c r="C47" s="1388" t="s">
        <v>165</v>
      </c>
      <c r="D47" s="1389"/>
      <c r="E47" s="670"/>
      <c r="F47" s="662"/>
      <c r="G47" s="1382">
        <v>1.03</v>
      </c>
      <c r="H47" s="1383"/>
      <c r="I47" s="1425">
        <v>0</v>
      </c>
      <c r="J47" s="1426"/>
      <c r="K47" s="1418">
        <v>0</v>
      </c>
      <c r="L47" s="1419"/>
      <c r="M47" s="1124">
        <v>0</v>
      </c>
      <c r="N47" s="1125"/>
      <c r="O47" s="340">
        <f>ROUND((I47*K47*M47),0)</f>
        <v>0</v>
      </c>
      <c r="P47" s="341">
        <f t="shared" si="38"/>
        <v>0</v>
      </c>
      <c r="Q47" s="342">
        <f>ROUND(O47+P47,0)</f>
        <v>0</v>
      </c>
      <c r="R47" s="367"/>
      <c r="S47" s="383">
        <f t="shared" si="39"/>
        <v>0</v>
      </c>
      <c r="T47" s="1124">
        <v>0</v>
      </c>
      <c r="U47" s="1125"/>
      <c r="V47" s="1124">
        <v>0</v>
      </c>
      <c r="W47" s="1125"/>
      <c r="X47" s="340">
        <f t="shared" si="40"/>
        <v>0</v>
      </c>
      <c r="Y47" s="341">
        <f t="shared" si="41"/>
        <v>0</v>
      </c>
      <c r="Z47" s="342">
        <f>ROUND(W47+X47,0)</f>
        <v>0</v>
      </c>
      <c r="AA47" s="367"/>
      <c r="AB47" s="383">
        <f t="shared" si="42"/>
        <v>0</v>
      </c>
      <c r="AC47" s="1124">
        <v>0</v>
      </c>
      <c r="AD47" s="1125"/>
      <c r="AE47" s="1124">
        <v>0</v>
      </c>
      <c r="AF47" s="1125"/>
      <c r="AG47" s="340">
        <f t="shared" si="43"/>
        <v>0</v>
      </c>
      <c r="AH47" s="341">
        <f t="shared" si="44"/>
        <v>0</v>
      </c>
      <c r="AI47" s="342">
        <f>ROUND(AF47+AG47,0)</f>
        <v>0</v>
      </c>
      <c r="AJ47" s="367"/>
      <c r="AK47" s="383">
        <f t="shared" si="45"/>
        <v>0</v>
      </c>
      <c r="AL47" s="1124">
        <v>0</v>
      </c>
      <c r="AM47" s="1125"/>
      <c r="AN47" s="1124">
        <v>0</v>
      </c>
      <c r="AO47" s="1125"/>
      <c r="AP47" s="340">
        <f t="shared" si="46"/>
        <v>0</v>
      </c>
      <c r="AQ47" s="341">
        <f t="shared" si="47"/>
        <v>0</v>
      </c>
      <c r="AR47" s="342">
        <f>ROUND(AO47+AP47,0)</f>
        <v>0</v>
      </c>
      <c r="AS47" s="367"/>
      <c r="AT47" s="366">
        <f t="shared" si="48"/>
        <v>0</v>
      </c>
      <c r="AU47" s="1124">
        <v>0</v>
      </c>
      <c r="AV47" s="1125"/>
      <c r="AW47" s="1124">
        <v>0</v>
      </c>
      <c r="AX47" s="1125"/>
      <c r="AY47" s="340">
        <f t="shared" si="49"/>
        <v>0</v>
      </c>
      <c r="AZ47" s="341">
        <f t="shared" si="50"/>
        <v>0</v>
      </c>
      <c r="BA47" s="343">
        <f>ROUND(AX47+AY47,0)</f>
        <v>0</v>
      </c>
      <c r="BB47" s="368"/>
      <c r="BC47" s="347">
        <f t="shared" si="51"/>
        <v>0</v>
      </c>
      <c r="BD47" s="340">
        <f t="shared" si="51"/>
        <v>0</v>
      </c>
      <c r="BE47" s="345">
        <f t="shared" si="37"/>
        <v>0</v>
      </c>
    </row>
    <row r="48" spans="1:58" ht="12.75" customHeight="1" outlineLevel="1" thickBot="1" x14ac:dyDescent="0.25">
      <c r="B48" s="309" t="s">
        <v>167</v>
      </c>
      <c r="C48" s="333"/>
      <c r="D48" s="333"/>
      <c r="E48" s="333"/>
      <c r="F48" s="333"/>
      <c r="G48" s="333"/>
      <c r="H48" s="375"/>
      <c r="I48" s="375"/>
      <c r="J48" s="375"/>
      <c r="K48" s="375"/>
      <c r="L48" s="375"/>
      <c r="M48" s="376"/>
      <c r="N48" s="375"/>
      <c r="O48" s="334">
        <f>SUM(O35:O47)</f>
        <v>0</v>
      </c>
      <c r="P48" s="334">
        <f t="shared" ref="P48:Q48" si="52">SUM(P35:P47)</f>
        <v>0</v>
      </c>
      <c r="Q48" s="334">
        <f t="shared" si="52"/>
        <v>0</v>
      </c>
      <c r="R48" s="377"/>
      <c r="S48" s="375"/>
      <c r="T48" s="375"/>
      <c r="U48" s="375"/>
      <c r="V48" s="375"/>
      <c r="W48" s="378"/>
      <c r="X48" s="334">
        <f>SUM(X35:X47)</f>
        <v>0</v>
      </c>
      <c r="Y48" s="334">
        <f t="shared" ref="Y48:Z48" si="53">SUM(Y35:Y47)</f>
        <v>0</v>
      </c>
      <c r="Z48" s="334">
        <f t="shared" si="53"/>
        <v>0</v>
      </c>
      <c r="AA48" s="377"/>
      <c r="AB48" s="375"/>
      <c r="AC48" s="375"/>
      <c r="AD48" s="375"/>
      <c r="AE48" s="375"/>
      <c r="AF48" s="378"/>
      <c r="AG48" s="334">
        <f>SUM(AG35:AG47)</f>
        <v>0</v>
      </c>
      <c r="AH48" s="334">
        <f t="shared" ref="AH48:AI48" si="54">SUM(AH35:AH47)</f>
        <v>0</v>
      </c>
      <c r="AI48" s="334">
        <f t="shared" si="54"/>
        <v>0</v>
      </c>
      <c r="AJ48" s="379"/>
      <c r="AK48" s="375"/>
      <c r="AL48" s="375"/>
      <c r="AM48" s="375"/>
      <c r="AN48" s="375"/>
      <c r="AO48" s="378"/>
      <c r="AP48" s="334">
        <f>SUM(AP35:AP47)</f>
        <v>0</v>
      </c>
      <c r="AQ48" s="334">
        <f t="shared" ref="AQ48:AR48" si="55">SUM(AQ35:AQ47)</f>
        <v>0</v>
      </c>
      <c r="AR48" s="334">
        <f t="shared" si="55"/>
        <v>0</v>
      </c>
      <c r="AS48" s="379"/>
      <c r="AT48" s="375"/>
      <c r="AU48" s="375"/>
      <c r="AV48" s="375"/>
      <c r="AW48" s="375"/>
      <c r="AX48" s="378"/>
      <c r="AY48" s="334">
        <f>SUM(AY35:AY47)</f>
        <v>0</v>
      </c>
      <c r="AZ48" s="334">
        <f t="shared" ref="AZ48:BA48" si="56">SUM(AZ35:AZ47)</f>
        <v>0</v>
      </c>
      <c r="BA48" s="334">
        <f t="shared" si="56"/>
        <v>0</v>
      </c>
      <c r="BB48" s="379"/>
      <c r="BC48" s="334">
        <f>SUM(BC36:BC47)</f>
        <v>0</v>
      </c>
      <c r="BD48" s="334">
        <f t="shared" ref="BD48:BE48" si="57">SUM(BD36:BD47)</f>
        <v>0</v>
      </c>
      <c r="BE48" s="335">
        <f t="shared" si="57"/>
        <v>0</v>
      </c>
    </row>
    <row r="49" spans="1:58" s="369" customFormat="1" ht="12.75" customHeight="1" x14ac:dyDescent="0.2">
      <c r="B49" s="304"/>
      <c r="C49" s="304"/>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row>
    <row r="50" spans="1:58" ht="15.75" customHeight="1" thickBot="1" x14ac:dyDescent="0.25">
      <c r="B50" s="1690" t="s">
        <v>168</v>
      </c>
      <c r="C50" s="1690"/>
      <c r="D50" s="1690"/>
      <c r="E50" s="1690"/>
      <c r="F50" s="1690"/>
      <c r="G50" s="1690"/>
      <c r="H50" s="1690"/>
      <c r="I50" s="1690"/>
      <c r="J50" s="1690"/>
      <c r="K50" s="1690"/>
      <c r="L50" s="1690"/>
      <c r="M50" s="1690"/>
      <c r="N50" s="1690"/>
      <c r="O50" s="1690"/>
      <c r="P50" s="1690"/>
      <c r="Q50" s="1690"/>
      <c r="R50" s="1690"/>
      <c r="S50" s="1690"/>
      <c r="T50" s="1690"/>
      <c r="U50" s="1690"/>
      <c r="V50" s="1690"/>
      <c r="W50" s="1690"/>
      <c r="X50" s="1690"/>
      <c r="Y50" s="1690"/>
      <c r="Z50" s="1690"/>
      <c r="AA50" s="1690"/>
      <c r="AB50" s="1690"/>
      <c r="AC50" s="1690"/>
      <c r="AD50" s="1690"/>
      <c r="AE50" s="1690"/>
      <c r="AF50" s="1690"/>
      <c r="AG50" s="1690"/>
      <c r="AH50" s="1690"/>
      <c r="AI50" s="1690"/>
      <c r="AJ50" s="1690"/>
      <c r="AK50" s="1690"/>
      <c r="AL50" s="1690"/>
      <c r="AM50" s="1690"/>
      <c r="AN50" s="1690"/>
      <c r="AO50" s="1690"/>
      <c r="AP50" s="1690"/>
      <c r="AQ50" s="1690"/>
      <c r="AR50" s="1690"/>
      <c r="AS50" s="1690"/>
      <c r="AT50" s="1690"/>
      <c r="AU50" s="1690"/>
      <c r="AV50" s="1690"/>
      <c r="AW50" s="1690"/>
      <c r="AX50" s="1690"/>
      <c r="AY50" s="1690"/>
      <c r="AZ50" s="1690"/>
      <c r="BA50" s="1690"/>
      <c r="BB50" s="1690"/>
      <c r="BC50" s="1690"/>
      <c r="BD50" s="1690"/>
      <c r="BE50" s="1690"/>
    </row>
    <row r="51" spans="1:58" s="369" customFormat="1" ht="6" customHeight="1" thickBot="1" x14ac:dyDescent="0.25">
      <c r="B51" s="304"/>
      <c r="C51" s="304"/>
      <c r="D51" s="304"/>
      <c r="E51" s="304"/>
      <c r="F51" s="30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row>
    <row r="52" spans="1:58" s="588" customFormat="1" ht="12.75" customHeight="1" outlineLevel="1" thickBot="1" x14ac:dyDescent="0.25">
      <c r="A52" s="585"/>
      <c r="B52" s="317" t="s">
        <v>159</v>
      </c>
      <c r="C52" s="1403" t="s">
        <v>169</v>
      </c>
      <c r="D52" s="1695"/>
      <c r="E52" s="668" t="s">
        <v>234</v>
      </c>
      <c r="F52" s="667" t="s">
        <v>235</v>
      </c>
      <c r="G52" s="1373" t="s">
        <v>161</v>
      </c>
      <c r="H52" s="1374"/>
      <c r="I52" s="1420" t="s">
        <v>162</v>
      </c>
      <c r="J52" s="1420"/>
      <c r="K52" s="1379" t="s">
        <v>170</v>
      </c>
      <c r="L52" s="1379"/>
      <c r="M52" s="1379" t="s">
        <v>171</v>
      </c>
      <c r="N52" s="1379"/>
      <c r="O52" s="807" t="s">
        <v>151</v>
      </c>
      <c r="P52" s="807" t="s">
        <v>152</v>
      </c>
      <c r="Q52" s="807" t="s">
        <v>164</v>
      </c>
      <c r="R52" s="808"/>
      <c r="S52" s="319" t="s">
        <v>162</v>
      </c>
      <c r="T52" s="1120" t="s">
        <v>170</v>
      </c>
      <c r="U52" s="1120"/>
      <c r="V52" s="1120" t="s">
        <v>171</v>
      </c>
      <c r="W52" s="1120"/>
      <c r="X52" s="583" t="s">
        <v>151</v>
      </c>
      <c r="Y52" s="583" t="s">
        <v>152</v>
      </c>
      <c r="Z52" s="584" t="s">
        <v>164</v>
      </c>
      <c r="AA52" s="586"/>
      <c r="AB52" s="319" t="s">
        <v>162</v>
      </c>
      <c r="AC52" s="1120" t="s">
        <v>170</v>
      </c>
      <c r="AD52" s="1120"/>
      <c r="AE52" s="1120" t="s">
        <v>171</v>
      </c>
      <c r="AF52" s="1120"/>
      <c r="AG52" s="583" t="s">
        <v>151</v>
      </c>
      <c r="AH52" s="583" t="s">
        <v>152</v>
      </c>
      <c r="AI52" s="584" t="s">
        <v>164</v>
      </c>
      <c r="AJ52" s="586"/>
      <c r="AK52" s="319" t="s">
        <v>162</v>
      </c>
      <c r="AL52" s="1120" t="s">
        <v>170</v>
      </c>
      <c r="AM52" s="1120"/>
      <c r="AN52" s="1120" t="s">
        <v>171</v>
      </c>
      <c r="AO52" s="1120"/>
      <c r="AP52" s="583" t="s">
        <v>151</v>
      </c>
      <c r="AQ52" s="583" t="s">
        <v>152</v>
      </c>
      <c r="AR52" s="584" t="s">
        <v>164</v>
      </c>
      <c r="AS52" s="586"/>
      <c r="AT52" s="319" t="s">
        <v>162</v>
      </c>
      <c r="AU52" s="1120" t="s">
        <v>170</v>
      </c>
      <c r="AV52" s="1120"/>
      <c r="AW52" s="1120" t="s">
        <v>171</v>
      </c>
      <c r="AX52" s="1120"/>
      <c r="AY52" s="583" t="s">
        <v>151</v>
      </c>
      <c r="AZ52" s="583" t="s">
        <v>152</v>
      </c>
      <c r="BA52" s="584" t="s">
        <v>164</v>
      </c>
      <c r="BB52" s="587"/>
      <c r="BC52" s="582" t="s">
        <v>151</v>
      </c>
      <c r="BD52" s="580" t="s">
        <v>152</v>
      </c>
      <c r="BE52" s="581" t="s">
        <v>108</v>
      </c>
      <c r="BF52" s="585"/>
    </row>
    <row r="53" spans="1:58" ht="12.75" customHeight="1" outlineLevel="1" x14ac:dyDescent="0.2">
      <c r="B53" s="360">
        <v>135050</v>
      </c>
      <c r="C53" s="1203" t="s">
        <v>172</v>
      </c>
      <c r="D53" s="1136"/>
      <c r="E53" s="671"/>
      <c r="F53" s="370"/>
      <c r="G53" s="1377">
        <v>1.03</v>
      </c>
      <c r="H53" s="1378"/>
      <c r="I53" s="1421">
        <v>0</v>
      </c>
      <c r="J53" s="1422"/>
      <c r="K53" s="1416">
        <v>0</v>
      </c>
      <c r="L53" s="1417"/>
      <c r="M53" s="1369">
        <v>0</v>
      </c>
      <c r="N53" s="1370"/>
      <c r="O53" s="391">
        <f t="shared" ref="O53:O58" si="58">ROUND(((K53+M53)*I53),0)</f>
        <v>0</v>
      </c>
      <c r="P53" s="390">
        <f t="shared" ref="P53:P58" si="59">ROUND((((K53*I53)*0.01)+((M53*I53)*0.0865)),0)</f>
        <v>0</v>
      </c>
      <c r="Q53" s="806">
        <f t="shared" ref="Q53:Q58" si="60">ROUND(O53+P53,0)</f>
        <v>0</v>
      </c>
      <c r="R53" s="362"/>
      <c r="S53" s="384">
        <f>I53*G53</f>
        <v>0</v>
      </c>
      <c r="T53" s="1371">
        <v>0</v>
      </c>
      <c r="U53" s="1372"/>
      <c r="V53" s="1371">
        <v>0</v>
      </c>
      <c r="W53" s="1372"/>
      <c r="X53" s="385">
        <f>ROUND(((T53+V53)*S53),0)</f>
        <v>0</v>
      </c>
      <c r="Y53" s="387">
        <f>ROUND((((T53*S53)*0.01)+((V53*S53)*0.0865)),0)</f>
        <v>0</v>
      </c>
      <c r="Z53" s="389">
        <f t="shared" ref="Z53:Z58" si="61">ROUND(X53+Y53,0)</f>
        <v>0</v>
      </c>
      <c r="AA53" s="362"/>
      <c r="AB53" s="384">
        <f>S53*G53</f>
        <v>0</v>
      </c>
      <c r="AC53" s="1371">
        <v>0</v>
      </c>
      <c r="AD53" s="1372"/>
      <c r="AE53" s="1371">
        <v>0</v>
      </c>
      <c r="AF53" s="1372"/>
      <c r="AG53" s="385">
        <f>ROUND(((AC53+AE53)*AB53),0)</f>
        <v>0</v>
      </c>
      <c r="AH53" s="387">
        <f>ROUND((((AC53*AB53)*0.01)+((AE53*AB53)*0.0865)),0)</f>
        <v>0</v>
      </c>
      <c r="AI53" s="389">
        <f t="shared" ref="AI53:AI58" si="62">ROUND(AG53+AH53,0)</f>
        <v>0</v>
      </c>
      <c r="AJ53" s="362"/>
      <c r="AK53" s="384">
        <f>AB53*G53</f>
        <v>0</v>
      </c>
      <c r="AL53" s="1371">
        <v>0</v>
      </c>
      <c r="AM53" s="1372"/>
      <c r="AN53" s="1371">
        <v>0</v>
      </c>
      <c r="AO53" s="1372"/>
      <c r="AP53" s="385">
        <f>ROUND(((AL53+AN53)*AK53),0)</f>
        <v>0</v>
      </c>
      <c r="AQ53" s="387">
        <f>ROUND((((AL53*AK53)*0.01)+((AN53*AK53)*0.0865)),0)</f>
        <v>0</v>
      </c>
      <c r="AR53" s="389">
        <f t="shared" ref="AR53:AR58" si="63">ROUND(AP53+AQ53,0)</f>
        <v>0</v>
      </c>
      <c r="AS53" s="362"/>
      <c r="AT53" s="361">
        <f>AK53*G53</f>
        <v>0</v>
      </c>
      <c r="AU53" s="1367">
        <v>0</v>
      </c>
      <c r="AV53" s="1368"/>
      <c r="AW53" s="1367">
        <v>0</v>
      </c>
      <c r="AX53" s="1368"/>
      <c r="AY53" s="385">
        <f>ROUND(((AU53+AW53)*AT53),0)</f>
        <v>0</v>
      </c>
      <c r="AZ53" s="387">
        <f>ROUND((((AU53*AT53)*0.01)+((AW53*AT53)*0.0865)),0)</f>
        <v>0</v>
      </c>
      <c r="BA53" s="389">
        <f t="shared" ref="BA53:BA58" si="64">ROUND(AY53+AZ53,0)</f>
        <v>0</v>
      </c>
      <c r="BB53" s="363"/>
      <c r="BC53" s="346">
        <f>O53+X53+AG53+AP53+AY53</f>
        <v>0</v>
      </c>
      <c r="BD53" s="326">
        <f>P53+Y53+AH53+AQ53+AZ53</f>
        <v>0</v>
      </c>
      <c r="BE53" s="338">
        <f t="shared" ref="BE53:BE58" si="65">SUM(BC53:BD53)</f>
        <v>0</v>
      </c>
    </row>
    <row r="54" spans="1:58" ht="12.75" customHeight="1" outlineLevel="1" x14ac:dyDescent="0.2">
      <c r="B54" s="364">
        <v>135050</v>
      </c>
      <c r="C54" s="1203" t="s">
        <v>172</v>
      </c>
      <c r="D54" s="1136"/>
      <c r="E54" s="672"/>
      <c r="F54" s="370"/>
      <c r="G54" s="1375">
        <v>1.03</v>
      </c>
      <c r="H54" s="1376"/>
      <c r="I54" s="1423">
        <v>0</v>
      </c>
      <c r="J54" s="1424"/>
      <c r="K54" s="1380">
        <v>0</v>
      </c>
      <c r="L54" s="1381"/>
      <c r="M54" s="1102">
        <v>0</v>
      </c>
      <c r="N54" s="1103"/>
      <c r="O54" s="386">
        <f t="shared" si="58"/>
        <v>0</v>
      </c>
      <c r="P54" s="390">
        <f t="shared" si="59"/>
        <v>0</v>
      </c>
      <c r="Q54" s="339">
        <f t="shared" si="60"/>
        <v>0</v>
      </c>
      <c r="R54" s="362"/>
      <c r="S54" s="382">
        <f t="shared" ref="S54:S58" si="66">I54*G54</f>
        <v>0</v>
      </c>
      <c r="T54" s="1369">
        <v>0</v>
      </c>
      <c r="U54" s="1370"/>
      <c r="V54" s="1369">
        <v>0</v>
      </c>
      <c r="W54" s="1370"/>
      <c r="X54" s="386">
        <f t="shared" ref="X54:X58" si="67">ROUND(((T54+V54)*S54),0)</f>
        <v>0</v>
      </c>
      <c r="Y54" s="390">
        <f t="shared" ref="Y54:Y58" si="68">ROUND((((T54*S54)*0.01)+((V54*S54)*0.0865)),0)</f>
        <v>0</v>
      </c>
      <c r="Z54" s="339">
        <f t="shared" si="61"/>
        <v>0</v>
      </c>
      <c r="AA54" s="362"/>
      <c r="AB54" s="382">
        <f t="shared" ref="AB54:AB58" si="69">S54*G54</f>
        <v>0</v>
      </c>
      <c r="AC54" s="1369">
        <v>0</v>
      </c>
      <c r="AD54" s="1370"/>
      <c r="AE54" s="1369">
        <v>0</v>
      </c>
      <c r="AF54" s="1370"/>
      <c r="AG54" s="386">
        <f t="shared" ref="AG54:AG58" si="70">ROUND(((AC54+AE54)*AB54),0)</f>
        <v>0</v>
      </c>
      <c r="AH54" s="390">
        <f t="shared" ref="AH54:AH58" si="71">ROUND((((AC54*AB54)*0.01)+((AE54*AB54)*0.0865)),0)</f>
        <v>0</v>
      </c>
      <c r="AI54" s="339">
        <f t="shared" si="62"/>
        <v>0</v>
      </c>
      <c r="AJ54" s="362"/>
      <c r="AK54" s="382">
        <f t="shared" ref="AK54:AK58" si="72">AB54*G54</f>
        <v>0</v>
      </c>
      <c r="AL54" s="1369">
        <v>0</v>
      </c>
      <c r="AM54" s="1370"/>
      <c r="AN54" s="1369">
        <v>0</v>
      </c>
      <c r="AO54" s="1370"/>
      <c r="AP54" s="386">
        <f t="shared" ref="AP54:AP58" si="73">ROUND(((AL54+AN54)*AK54),0)</f>
        <v>0</v>
      </c>
      <c r="AQ54" s="390">
        <f t="shared" ref="AQ54:AQ58" si="74">ROUND((((AL54*AK54)*0.01)+((AN54*AK54)*0.0865)),0)</f>
        <v>0</v>
      </c>
      <c r="AR54" s="339">
        <f t="shared" si="63"/>
        <v>0</v>
      </c>
      <c r="AS54" s="362"/>
      <c r="AT54" s="361">
        <f t="shared" ref="AT54:AT58" si="75">AK54*G54</f>
        <v>0</v>
      </c>
      <c r="AU54" s="1102">
        <v>0</v>
      </c>
      <c r="AV54" s="1103"/>
      <c r="AW54" s="1102">
        <v>0</v>
      </c>
      <c r="AX54" s="1103"/>
      <c r="AY54" s="386">
        <f t="shared" ref="AY54:AY58" si="76">ROUND(((AU54+AW54)*AT54),0)</f>
        <v>0</v>
      </c>
      <c r="AZ54" s="390">
        <f t="shared" ref="AZ54:AZ58" si="77">ROUND((((AU54*AT54)*0.01)+((AW54*AT54)*0.0865)),0)</f>
        <v>0</v>
      </c>
      <c r="BA54" s="339">
        <f t="shared" si="64"/>
        <v>0</v>
      </c>
      <c r="BB54" s="363"/>
      <c r="BC54" s="346">
        <f t="shared" ref="BC54:BD58" si="78">O54+X54+AG54+AP54+AY54</f>
        <v>0</v>
      </c>
      <c r="BD54" s="326">
        <f t="shared" si="78"/>
        <v>0</v>
      </c>
      <c r="BE54" s="338">
        <f t="shared" si="65"/>
        <v>0</v>
      </c>
    </row>
    <row r="55" spans="1:58" ht="12.75" customHeight="1" outlineLevel="1" x14ac:dyDescent="0.2">
      <c r="B55" s="364">
        <v>135050</v>
      </c>
      <c r="C55" s="1203" t="s">
        <v>172</v>
      </c>
      <c r="D55" s="1136"/>
      <c r="E55" s="669"/>
      <c r="F55" s="370"/>
      <c r="G55" s="1375">
        <v>1.03</v>
      </c>
      <c r="H55" s="1376"/>
      <c r="I55" s="1423">
        <v>0</v>
      </c>
      <c r="J55" s="1424"/>
      <c r="K55" s="1380">
        <v>0</v>
      </c>
      <c r="L55" s="1381"/>
      <c r="M55" s="1102">
        <v>0</v>
      </c>
      <c r="N55" s="1103"/>
      <c r="O55" s="386">
        <f t="shared" si="58"/>
        <v>0</v>
      </c>
      <c r="P55" s="390">
        <f t="shared" si="59"/>
        <v>0</v>
      </c>
      <c r="Q55" s="339">
        <f t="shared" si="60"/>
        <v>0</v>
      </c>
      <c r="R55" s="362"/>
      <c r="S55" s="382">
        <f t="shared" si="66"/>
        <v>0</v>
      </c>
      <c r="T55" s="1102">
        <v>0</v>
      </c>
      <c r="U55" s="1103"/>
      <c r="V55" s="1102">
        <v>0</v>
      </c>
      <c r="W55" s="1103"/>
      <c r="X55" s="386">
        <f t="shared" si="67"/>
        <v>0</v>
      </c>
      <c r="Y55" s="390">
        <f t="shared" si="68"/>
        <v>0</v>
      </c>
      <c r="Z55" s="339">
        <f t="shared" si="61"/>
        <v>0</v>
      </c>
      <c r="AA55" s="362"/>
      <c r="AB55" s="382">
        <f t="shared" si="69"/>
        <v>0</v>
      </c>
      <c r="AC55" s="1102">
        <v>0</v>
      </c>
      <c r="AD55" s="1103"/>
      <c r="AE55" s="1102">
        <v>0</v>
      </c>
      <c r="AF55" s="1103"/>
      <c r="AG55" s="386">
        <f t="shared" si="70"/>
        <v>0</v>
      </c>
      <c r="AH55" s="390">
        <f t="shared" si="71"/>
        <v>0</v>
      </c>
      <c r="AI55" s="339">
        <f t="shared" si="62"/>
        <v>0</v>
      </c>
      <c r="AJ55" s="362"/>
      <c r="AK55" s="382">
        <f t="shared" si="72"/>
        <v>0</v>
      </c>
      <c r="AL55" s="1102">
        <v>0</v>
      </c>
      <c r="AM55" s="1103"/>
      <c r="AN55" s="1102">
        <v>0</v>
      </c>
      <c r="AO55" s="1103"/>
      <c r="AP55" s="386">
        <f t="shared" si="73"/>
        <v>0</v>
      </c>
      <c r="AQ55" s="390">
        <f t="shared" si="74"/>
        <v>0</v>
      </c>
      <c r="AR55" s="339">
        <f t="shared" si="63"/>
        <v>0</v>
      </c>
      <c r="AS55" s="362"/>
      <c r="AT55" s="361">
        <f t="shared" si="75"/>
        <v>0</v>
      </c>
      <c r="AU55" s="1102">
        <v>0</v>
      </c>
      <c r="AV55" s="1103"/>
      <c r="AW55" s="1102">
        <v>0</v>
      </c>
      <c r="AX55" s="1103"/>
      <c r="AY55" s="386">
        <f t="shared" si="76"/>
        <v>0</v>
      </c>
      <c r="AZ55" s="390">
        <f t="shared" si="77"/>
        <v>0</v>
      </c>
      <c r="BA55" s="339">
        <f t="shared" si="64"/>
        <v>0</v>
      </c>
      <c r="BB55" s="363"/>
      <c r="BC55" s="346">
        <f t="shared" si="78"/>
        <v>0</v>
      </c>
      <c r="BD55" s="326">
        <f t="shared" si="78"/>
        <v>0</v>
      </c>
      <c r="BE55" s="338">
        <f t="shared" si="65"/>
        <v>0</v>
      </c>
    </row>
    <row r="56" spans="1:58" ht="12.75" customHeight="1" outlineLevel="1" x14ac:dyDescent="0.2">
      <c r="B56" s="364">
        <v>135050</v>
      </c>
      <c r="C56" s="1203" t="s">
        <v>173</v>
      </c>
      <c r="D56" s="1136"/>
      <c r="E56" s="669"/>
      <c r="F56" s="370"/>
      <c r="G56" s="1375">
        <v>1.03</v>
      </c>
      <c r="H56" s="1376"/>
      <c r="I56" s="1423">
        <v>0</v>
      </c>
      <c r="J56" s="1424"/>
      <c r="K56" s="1380">
        <v>0</v>
      </c>
      <c r="L56" s="1381"/>
      <c r="M56" s="1102">
        <v>0</v>
      </c>
      <c r="N56" s="1103"/>
      <c r="O56" s="386">
        <f t="shared" si="58"/>
        <v>0</v>
      </c>
      <c r="P56" s="390">
        <f t="shared" si="59"/>
        <v>0</v>
      </c>
      <c r="Q56" s="339">
        <f t="shared" si="60"/>
        <v>0</v>
      </c>
      <c r="R56" s="362"/>
      <c r="S56" s="382">
        <f t="shared" si="66"/>
        <v>0</v>
      </c>
      <c r="T56" s="1102">
        <v>0</v>
      </c>
      <c r="U56" s="1103"/>
      <c r="V56" s="1102">
        <v>0</v>
      </c>
      <c r="W56" s="1103"/>
      <c r="X56" s="386">
        <f t="shared" si="67"/>
        <v>0</v>
      </c>
      <c r="Y56" s="390">
        <f t="shared" si="68"/>
        <v>0</v>
      </c>
      <c r="Z56" s="339">
        <f t="shared" si="61"/>
        <v>0</v>
      </c>
      <c r="AA56" s="362"/>
      <c r="AB56" s="382">
        <f t="shared" si="69"/>
        <v>0</v>
      </c>
      <c r="AC56" s="1102">
        <v>0</v>
      </c>
      <c r="AD56" s="1103"/>
      <c r="AE56" s="1102">
        <v>0</v>
      </c>
      <c r="AF56" s="1103"/>
      <c r="AG56" s="386">
        <f t="shared" si="70"/>
        <v>0</v>
      </c>
      <c r="AH56" s="390">
        <f t="shared" si="71"/>
        <v>0</v>
      </c>
      <c r="AI56" s="339">
        <f t="shared" si="62"/>
        <v>0</v>
      </c>
      <c r="AJ56" s="362"/>
      <c r="AK56" s="382">
        <f t="shared" si="72"/>
        <v>0</v>
      </c>
      <c r="AL56" s="1102">
        <v>0</v>
      </c>
      <c r="AM56" s="1103"/>
      <c r="AN56" s="1102">
        <v>0</v>
      </c>
      <c r="AO56" s="1103"/>
      <c r="AP56" s="386">
        <f t="shared" si="73"/>
        <v>0</v>
      </c>
      <c r="AQ56" s="390">
        <f t="shared" si="74"/>
        <v>0</v>
      </c>
      <c r="AR56" s="339">
        <f t="shared" si="63"/>
        <v>0</v>
      </c>
      <c r="AS56" s="362"/>
      <c r="AT56" s="361">
        <f t="shared" si="75"/>
        <v>0</v>
      </c>
      <c r="AU56" s="1102">
        <v>0</v>
      </c>
      <c r="AV56" s="1103"/>
      <c r="AW56" s="1102">
        <v>0</v>
      </c>
      <c r="AX56" s="1103"/>
      <c r="AY56" s="386">
        <f t="shared" si="76"/>
        <v>0</v>
      </c>
      <c r="AZ56" s="390">
        <f t="shared" si="77"/>
        <v>0</v>
      </c>
      <c r="BA56" s="339">
        <f t="shared" si="64"/>
        <v>0</v>
      </c>
      <c r="BB56" s="363"/>
      <c r="BC56" s="346">
        <f t="shared" si="78"/>
        <v>0</v>
      </c>
      <c r="BD56" s="326">
        <f t="shared" si="78"/>
        <v>0</v>
      </c>
      <c r="BE56" s="338">
        <f t="shared" si="65"/>
        <v>0</v>
      </c>
    </row>
    <row r="57" spans="1:58" ht="12.75" customHeight="1" outlineLevel="1" x14ac:dyDescent="0.2">
      <c r="B57" s="364">
        <v>135050</v>
      </c>
      <c r="C57" s="1203" t="s">
        <v>173</v>
      </c>
      <c r="D57" s="1136"/>
      <c r="E57" s="669"/>
      <c r="F57" s="370"/>
      <c r="G57" s="1375">
        <v>1.03</v>
      </c>
      <c r="H57" s="1376"/>
      <c r="I57" s="1423">
        <v>0</v>
      </c>
      <c r="J57" s="1424"/>
      <c r="K57" s="1380">
        <v>0</v>
      </c>
      <c r="L57" s="1381"/>
      <c r="M57" s="1102">
        <v>0</v>
      </c>
      <c r="N57" s="1103"/>
      <c r="O57" s="386">
        <f t="shared" si="58"/>
        <v>0</v>
      </c>
      <c r="P57" s="390">
        <f t="shared" si="59"/>
        <v>0</v>
      </c>
      <c r="Q57" s="339">
        <f t="shared" si="60"/>
        <v>0</v>
      </c>
      <c r="R57" s="362"/>
      <c r="S57" s="382">
        <f t="shared" si="66"/>
        <v>0</v>
      </c>
      <c r="T57" s="1102">
        <v>0</v>
      </c>
      <c r="U57" s="1103"/>
      <c r="V57" s="1102">
        <v>0</v>
      </c>
      <c r="W57" s="1103"/>
      <c r="X57" s="386">
        <f t="shared" si="67"/>
        <v>0</v>
      </c>
      <c r="Y57" s="390">
        <f t="shared" si="68"/>
        <v>0</v>
      </c>
      <c r="Z57" s="339">
        <f t="shared" si="61"/>
        <v>0</v>
      </c>
      <c r="AA57" s="362"/>
      <c r="AB57" s="382">
        <f t="shared" si="69"/>
        <v>0</v>
      </c>
      <c r="AC57" s="1102">
        <v>0</v>
      </c>
      <c r="AD57" s="1103"/>
      <c r="AE57" s="1102">
        <v>0</v>
      </c>
      <c r="AF57" s="1103"/>
      <c r="AG57" s="386">
        <f t="shared" si="70"/>
        <v>0</v>
      </c>
      <c r="AH57" s="390">
        <f t="shared" si="71"/>
        <v>0</v>
      </c>
      <c r="AI57" s="392">
        <f t="shared" si="62"/>
        <v>0</v>
      </c>
      <c r="AJ57" s="362"/>
      <c r="AK57" s="382">
        <f t="shared" si="72"/>
        <v>0</v>
      </c>
      <c r="AL57" s="1102">
        <v>0</v>
      </c>
      <c r="AM57" s="1103"/>
      <c r="AN57" s="1102">
        <v>0</v>
      </c>
      <c r="AO57" s="1103"/>
      <c r="AP57" s="386">
        <f t="shared" si="73"/>
        <v>0</v>
      </c>
      <c r="AQ57" s="390">
        <f t="shared" si="74"/>
        <v>0</v>
      </c>
      <c r="AR57" s="339">
        <f t="shared" si="63"/>
        <v>0</v>
      </c>
      <c r="AS57" s="362"/>
      <c r="AT57" s="361">
        <f t="shared" si="75"/>
        <v>0</v>
      </c>
      <c r="AU57" s="1102">
        <v>0</v>
      </c>
      <c r="AV57" s="1103"/>
      <c r="AW57" s="1102">
        <v>0</v>
      </c>
      <c r="AX57" s="1103"/>
      <c r="AY57" s="386">
        <f t="shared" si="76"/>
        <v>0</v>
      </c>
      <c r="AZ57" s="390">
        <f t="shared" si="77"/>
        <v>0</v>
      </c>
      <c r="BA57" s="339">
        <f t="shared" si="64"/>
        <v>0</v>
      </c>
      <c r="BB57" s="363"/>
      <c r="BC57" s="346">
        <f t="shared" si="78"/>
        <v>0</v>
      </c>
      <c r="BD57" s="326">
        <f t="shared" si="78"/>
        <v>0</v>
      </c>
      <c r="BE57" s="338">
        <f t="shared" si="65"/>
        <v>0</v>
      </c>
    </row>
    <row r="58" spans="1:58" ht="12.75" customHeight="1" outlineLevel="1" thickBot="1" x14ac:dyDescent="0.25">
      <c r="B58" s="365">
        <v>135050</v>
      </c>
      <c r="C58" s="1362" t="s">
        <v>173</v>
      </c>
      <c r="D58" s="1407"/>
      <c r="E58" s="670"/>
      <c r="F58" s="662"/>
      <c r="G58" s="1382">
        <v>1.03</v>
      </c>
      <c r="H58" s="1383"/>
      <c r="I58" s="1696">
        <v>0</v>
      </c>
      <c r="J58" s="1697"/>
      <c r="K58" s="1418">
        <v>0</v>
      </c>
      <c r="L58" s="1419"/>
      <c r="M58" s="1124">
        <v>0</v>
      </c>
      <c r="N58" s="1125"/>
      <c r="O58" s="340">
        <f t="shared" si="58"/>
        <v>0</v>
      </c>
      <c r="P58" s="341">
        <f t="shared" si="59"/>
        <v>0</v>
      </c>
      <c r="Q58" s="342">
        <f t="shared" si="60"/>
        <v>0</v>
      </c>
      <c r="R58" s="367"/>
      <c r="S58" s="383">
        <f t="shared" si="66"/>
        <v>0</v>
      </c>
      <c r="T58" s="1124">
        <v>0</v>
      </c>
      <c r="U58" s="1125"/>
      <c r="V58" s="1124">
        <v>0</v>
      </c>
      <c r="W58" s="1125"/>
      <c r="X58" s="340">
        <f t="shared" si="67"/>
        <v>0</v>
      </c>
      <c r="Y58" s="341">
        <f t="shared" si="68"/>
        <v>0</v>
      </c>
      <c r="Z58" s="342">
        <f t="shared" si="61"/>
        <v>0</v>
      </c>
      <c r="AA58" s="367"/>
      <c r="AB58" s="383">
        <f t="shared" si="69"/>
        <v>0</v>
      </c>
      <c r="AC58" s="1124">
        <v>0</v>
      </c>
      <c r="AD58" s="1125"/>
      <c r="AE58" s="1124">
        <v>0</v>
      </c>
      <c r="AF58" s="1125"/>
      <c r="AG58" s="340">
        <f t="shared" si="70"/>
        <v>0</v>
      </c>
      <c r="AH58" s="341">
        <f t="shared" si="71"/>
        <v>0</v>
      </c>
      <c r="AI58" s="342">
        <f t="shared" si="62"/>
        <v>0</v>
      </c>
      <c r="AJ58" s="367"/>
      <c r="AK58" s="383">
        <f t="shared" si="72"/>
        <v>0</v>
      </c>
      <c r="AL58" s="1124">
        <v>0</v>
      </c>
      <c r="AM58" s="1125"/>
      <c r="AN58" s="1124">
        <v>0</v>
      </c>
      <c r="AO58" s="1125"/>
      <c r="AP58" s="340">
        <f t="shared" si="73"/>
        <v>0</v>
      </c>
      <c r="AQ58" s="341">
        <f t="shared" si="74"/>
        <v>0</v>
      </c>
      <c r="AR58" s="342">
        <f t="shared" si="63"/>
        <v>0</v>
      </c>
      <c r="AS58" s="367"/>
      <c r="AT58" s="366">
        <f t="shared" si="75"/>
        <v>0</v>
      </c>
      <c r="AU58" s="1124">
        <v>0</v>
      </c>
      <c r="AV58" s="1125"/>
      <c r="AW58" s="1124">
        <v>0</v>
      </c>
      <c r="AX58" s="1125"/>
      <c r="AY58" s="340">
        <f t="shared" si="76"/>
        <v>0</v>
      </c>
      <c r="AZ58" s="341">
        <f t="shared" si="77"/>
        <v>0</v>
      </c>
      <c r="BA58" s="342">
        <f t="shared" si="64"/>
        <v>0</v>
      </c>
      <c r="BB58" s="368"/>
      <c r="BC58" s="347">
        <f t="shared" si="78"/>
        <v>0</v>
      </c>
      <c r="BD58" s="340">
        <f t="shared" si="78"/>
        <v>0</v>
      </c>
      <c r="BE58" s="345">
        <f t="shared" si="65"/>
        <v>0</v>
      </c>
    </row>
    <row r="59" spans="1:58" s="369" customFormat="1" ht="6" customHeight="1" outlineLevel="1" thickBot="1" x14ac:dyDescent="0.25">
      <c r="B59" s="304"/>
      <c r="C59" s="304"/>
      <c r="D59" s="304"/>
      <c r="E59" s="304"/>
      <c r="F59" s="30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row>
    <row r="60" spans="1:58" s="588" customFormat="1" ht="12.75" customHeight="1" outlineLevel="1" thickBot="1" x14ac:dyDescent="0.25">
      <c r="A60" s="585"/>
      <c r="B60" s="317" t="s">
        <v>159</v>
      </c>
      <c r="C60" s="1403" t="s">
        <v>174</v>
      </c>
      <c r="D60" s="1404"/>
      <c r="E60" s="668" t="s">
        <v>234</v>
      </c>
      <c r="F60" s="667" t="s">
        <v>235</v>
      </c>
      <c r="G60" s="589"/>
      <c r="H60" s="589"/>
      <c r="I60" s="589"/>
      <c r="J60" s="589"/>
      <c r="K60" s="1406" t="s">
        <v>175</v>
      </c>
      <c r="L60" s="1120"/>
      <c r="M60" s="1120" t="s">
        <v>176</v>
      </c>
      <c r="N60" s="1120"/>
      <c r="O60" s="583" t="s">
        <v>151</v>
      </c>
      <c r="P60" s="583" t="s">
        <v>152</v>
      </c>
      <c r="Q60" s="584" t="s">
        <v>164</v>
      </c>
      <c r="R60" s="586"/>
      <c r="S60" s="589"/>
      <c r="T60" s="1406" t="s">
        <v>175</v>
      </c>
      <c r="U60" s="1120"/>
      <c r="V60" s="1120" t="s">
        <v>176</v>
      </c>
      <c r="W60" s="1120"/>
      <c r="X60" s="583" t="s">
        <v>151</v>
      </c>
      <c r="Y60" s="583" t="s">
        <v>152</v>
      </c>
      <c r="Z60" s="584" t="s">
        <v>164</v>
      </c>
      <c r="AA60" s="586"/>
      <c r="AB60" s="589"/>
      <c r="AC60" s="1406" t="s">
        <v>175</v>
      </c>
      <c r="AD60" s="1120"/>
      <c r="AE60" s="1120" t="s">
        <v>176</v>
      </c>
      <c r="AF60" s="1120"/>
      <c r="AG60" s="583" t="s">
        <v>151</v>
      </c>
      <c r="AH60" s="583" t="s">
        <v>152</v>
      </c>
      <c r="AI60" s="584" t="s">
        <v>164</v>
      </c>
      <c r="AJ60" s="590"/>
      <c r="AK60" s="591"/>
      <c r="AL60" s="1406" t="s">
        <v>175</v>
      </c>
      <c r="AM60" s="1120"/>
      <c r="AN60" s="1120" t="s">
        <v>176</v>
      </c>
      <c r="AO60" s="1120"/>
      <c r="AP60" s="583" t="s">
        <v>151</v>
      </c>
      <c r="AQ60" s="583" t="s">
        <v>152</v>
      </c>
      <c r="AR60" s="584" t="s">
        <v>164</v>
      </c>
      <c r="AS60" s="590"/>
      <c r="AT60" s="591"/>
      <c r="AU60" s="1406" t="s">
        <v>175</v>
      </c>
      <c r="AV60" s="1120"/>
      <c r="AW60" s="1120" t="s">
        <v>176</v>
      </c>
      <c r="AX60" s="1120"/>
      <c r="AY60" s="583" t="s">
        <v>151</v>
      </c>
      <c r="AZ60" s="583" t="s">
        <v>152</v>
      </c>
      <c r="BA60" s="584" t="s">
        <v>164</v>
      </c>
      <c r="BB60" s="587"/>
      <c r="BC60" s="582" t="s">
        <v>151</v>
      </c>
      <c r="BD60" s="580" t="s">
        <v>152</v>
      </c>
      <c r="BE60" s="581" t="s">
        <v>108</v>
      </c>
      <c r="BF60" s="585"/>
    </row>
    <row r="61" spans="1:58" ht="12.75" customHeight="1" outlineLevel="1" x14ac:dyDescent="0.2">
      <c r="B61" s="360">
        <v>135050</v>
      </c>
      <c r="C61" s="1203" t="s">
        <v>177</v>
      </c>
      <c r="D61" s="1135"/>
      <c r="E61" s="671"/>
      <c r="F61" s="370"/>
      <c r="G61" s="420"/>
      <c r="H61" s="420"/>
      <c r="I61" s="420"/>
      <c r="J61" s="420"/>
      <c r="K61" s="1699">
        <v>0</v>
      </c>
      <c r="L61" s="1700"/>
      <c r="M61" s="1367">
        <v>0</v>
      </c>
      <c r="N61" s="1368"/>
      <c r="O61" s="385">
        <f t="shared" ref="O61:O66" si="79">ROUND((K61+M61),0)</f>
        <v>0</v>
      </c>
      <c r="P61" s="387">
        <f t="shared" ref="P61:P66" si="80">ROUNDUP(((K61*0.01)+((M61*0.0865))),0)</f>
        <v>0</v>
      </c>
      <c r="Q61" s="389">
        <f t="shared" ref="Q61:Q66" si="81">ROUND(O61+P61,0)</f>
        <v>0</v>
      </c>
      <c r="R61" s="362"/>
      <c r="S61" s="420"/>
      <c r="T61" s="1698">
        <v>0</v>
      </c>
      <c r="U61" s="1368"/>
      <c r="V61" s="1367">
        <v>0</v>
      </c>
      <c r="W61" s="1368"/>
      <c r="X61" s="385">
        <f>ROUND((T61+V61),0)</f>
        <v>0</v>
      </c>
      <c r="Y61" s="387">
        <f>ROUNDUP(((T61*0.01)+((V61*0.0865))),0)</f>
        <v>0</v>
      </c>
      <c r="Z61" s="389">
        <f t="shared" ref="Z61:Z66" si="82">ROUND(X61+Y61,0)</f>
        <v>0</v>
      </c>
      <c r="AA61" s="362"/>
      <c r="AB61" s="420"/>
      <c r="AC61" s="1698">
        <v>0</v>
      </c>
      <c r="AD61" s="1368"/>
      <c r="AE61" s="1367">
        <v>0</v>
      </c>
      <c r="AF61" s="1368"/>
      <c r="AG61" s="385">
        <f>ROUND((AC61+AE61),0)</f>
        <v>0</v>
      </c>
      <c r="AH61" s="387">
        <f>ROUNDUP(((AC61*0.01)+((AE61*0.0865))),0)</f>
        <v>0</v>
      </c>
      <c r="AI61" s="389">
        <f t="shared" ref="AI61:AI66" si="83">ROUND(AG61+AH61,0)</f>
        <v>0</v>
      </c>
      <c r="AJ61" s="434"/>
      <c r="AK61" s="447"/>
      <c r="AL61" s="1367">
        <v>0</v>
      </c>
      <c r="AM61" s="1368"/>
      <c r="AN61" s="1367">
        <v>0</v>
      </c>
      <c r="AO61" s="1368"/>
      <c r="AP61" s="385">
        <f>ROUND((AL61+AN61),0)</f>
        <v>0</v>
      </c>
      <c r="AQ61" s="387">
        <f>ROUNDUP(((AL61*0.01)+((AN61*0.0865))),0)</f>
        <v>0</v>
      </c>
      <c r="AR61" s="389">
        <f t="shared" ref="AR61:AR66" si="84">ROUND(AP61+AQ61,0)</f>
        <v>0</v>
      </c>
      <c r="AS61" s="434"/>
      <c r="AT61" s="447"/>
      <c r="AU61" s="1367">
        <v>0</v>
      </c>
      <c r="AV61" s="1368"/>
      <c r="AW61" s="1367">
        <v>0</v>
      </c>
      <c r="AX61" s="1368"/>
      <c r="AY61" s="385">
        <f>AU61+AW61</f>
        <v>0</v>
      </c>
      <c r="AZ61" s="387">
        <f>ROUNDUP(((AU61*0.01)+((AW61*0.0865))),0)</f>
        <v>0</v>
      </c>
      <c r="BA61" s="389">
        <f t="shared" ref="BA61:BA66" si="85">ROUND(AY61+AZ61,0)</f>
        <v>0</v>
      </c>
      <c r="BB61" s="363"/>
      <c r="BC61" s="346">
        <f>O61+X61+AG61+AP61+AY61</f>
        <v>0</v>
      </c>
      <c r="BD61" s="326">
        <f>P61+Y61+AH61+AQ61+AZ61</f>
        <v>0</v>
      </c>
      <c r="BE61" s="338">
        <f t="shared" ref="BE61:BE66" si="86">SUM(BC61:BD61)</f>
        <v>0</v>
      </c>
    </row>
    <row r="62" spans="1:58" ht="12.75" customHeight="1" outlineLevel="1" x14ac:dyDescent="0.2">
      <c r="B62" s="364">
        <v>135050</v>
      </c>
      <c r="C62" s="1203" t="s">
        <v>177</v>
      </c>
      <c r="D62" s="1135"/>
      <c r="E62" s="672"/>
      <c r="F62" s="370"/>
      <c r="G62" s="420"/>
      <c r="H62" s="420"/>
      <c r="I62" s="420"/>
      <c r="J62" s="420"/>
      <c r="K62" s="1702">
        <v>0</v>
      </c>
      <c r="L62" s="1381"/>
      <c r="M62" s="1102">
        <v>0</v>
      </c>
      <c r="N62" s="1103"/>
      <c r="O62" s="391">
        <f t="shared" si="79"/>
        <v>0</v>
      </c>
      <c r="P62" s="388">
        <f t="shared" si="80"/>
        <v>0</v>
      </c>
      <c r="Q62" s="339">
        <f t="shared" si="81"/>
        <v>0</v>
      </c>
      <c r="R62" s="362"/>
      <c r="S62" s="420"/>
      <c r="T62" s="1701">
        <v>0</v>
      </c>
      <c r="U62" s="1103"/>
      <c r="V62" s="1102">
        <v>0</v>
      </c>
      <c r="W62" s="1103"/>
      <c r="X62" s="391">
        <f t="shared" ref="X62:X66" si="87">ROUND((T62+V62),0)</f>
        <v>0</v>
      </c>
      <c r="Y62" s="388">
        <f t="shared" ref="Y62:Y66" si="88">ROUNDUP(((T62*0.01)+((V62*0.0865))),0)</f>
        <v>0</v>
      </c>
      <c r="Z62" s="339">
        <f t="shared" si="82"/>
        <v>0</v>
      </c>
      <c r="AA62" s="362"/>
      <c r="AB62" s="420"/>
      <c r="AC62" s="1701">
        <v>0</v>
      </c>
      <c r="AD62" s="1103"/>
      <c r="AE62" s="1102">
        <v>0</v>
      </c>
      <c r="AF62" s="1103"/>
      <c r="AG62" s="391">
        <f t="shared" ref="AG62:AG66" si="89">ROUND((AC62+AE62),0)</f>
        <v>0</v>
      </c>
      <c r="AH62" s="388">
        <f t="shared" ref="AH62:AH66" si="90">ROUNDUP(((AC62*0.01)+((AE62*0.0865))),0)</f>
        <v>0</v>
      </c>
      <c r="AI62" s="339">
        <f t="shared" si="83"/>
        <v>0</v>
      </c>
      <c r="AJ62" s="434"/>
      <c r="AK62" s="447"/>
      <c r="AL62" s="1102">
        <v>0</v>
      </c>
      <c r="AM62" s="1103"/>
      <c r="AN62" s="1102">
        <v>0</v>
      </c>
      <c r="AO62" s="1103"/>
      <c r="AP62" s="391">
        <f t="shared" ref="AP62:AP66" si="91">ROUND((AL62+AN62),0)</f>
        <v>0</v>
      </c>
      <c r="AQ62" s="388">
        <f t="shared" ref="AQ62:AQ66" si="92">ROUNDUP(((AL62*0.01)+((AN62*0.0865))),0)</f>
        <v>0</v>
      </c>
      <c r="AR62" s="339">
        <f t="shared" si="84"/>
        <v>0</v>
      </c>
      <c r="AS62" s="434"/>
      <c r="AT62" s="447"/>
      <c r="AU62" s="1102">
        <v>0</v>
      </c>
      <c r="AV62" s="1103"/>
      <c r="AW62" s="1102">
        <v>0</v>
      </c>
      <c r="AX62" s="1103"/>
      <c r="AY62" s="386">
        <f t="shared" ref="AY62:AY66" si="93">AU62+AW62</f>
        <v>0</v>
      </c>
      <c r="AZ62" s="390">
        <f t="shared" ref="AZ62:AZ66" si="94">ROUNDUP(((AU62*0.01)+((AW62*0.0865))),0)</f>
        <v>0</v>
      </c>
      <c r="BA62" s="339">
        <f t="shared" si="85"/>
        <v>0</v>
      </c>
      <c r="BB62" s="363"/>
      <c r="BC62" s="346">
        <f t="shared" ref="BC62:BD66" si="95">O62+X62+AG62+AP62+AY62</f>
        <v>0</v>
      </c>
      <c r="BD62" s="326">
        <f t="shared" si="95"/>
        <v>0</v>
      </c>
      <c r="BE62" s="338">
        <f t="shared" si="86"/>
        <v>0</v>
      </c>
    </row>
    <row r="63" spans="1:58" ht="12.75" customHeight="1" outlineLevel="1" x14ac:dyDescent="0.2">
      <c r="B63" s="364">
        <v>135050</v>
      </c>
      <c r="C63" s="1203" t="s">
        <v>177</v>
      </c>
      <c r="D63" s="1135"/>
      <c r="E63" s="669"/>
      <c r="F63" s="370"/>
      <c r="G63" s="420"/>
      <c r="H63" s="420"/>
      <c r="I63" s="420"/>
      <c r="J63" s="420"/>
      <c r="K63" s="1702">
        <v>0</v>
      </c>
      <c r="L63" s="1381"/>
      <c r="M63" s="1102">
        <v>0</v>
      </c>
      <c r="N63" s="1103"/>
      <c r="O63" s="391">
        <f t="shared" si="79"/>
        <v>0</v>
      </c>
      <c r="P63" s="388">
        <f t="shared" si="80"/>
        <v>0</v>
      </c>
      <c r="Q63" s="339">
        <f t="shared" si="81"/>
        <v>0</v>
      </c>
      <c r="R63" s="362"/>
      <c r="S63" s="420"/>
      <c r="T63" s="1701">
        <v>0</v>
      </c>
      <c r="U63" s="1103"/>
      <c r="V63" s="1102">
        <v>0</v>
      </c>
      <c r="W63" s="1103"/>
      <c r="X63" s="391">
        <f t="shared" si="87"/>
        <v>0</v>
      </c>
      <c r="Y63" s="388">
        <f t="shared" si="88"/>
        <v>0</v>
      </c>
      <c r="Z63" s="339">
        <f t="shared" si="82"/>
        <v>0</v>
      </c>
      <c r="AA63" s="362"/>
      <c r="AB63" s="420"/>
      <c r="AC63" s="1701">
        <v>0</v>
      </c>
      <c r="AD63" s="1103"/>
      <c r="AE63" s="1102">
        <v>0</v>
      </c>
      <c r="AF63" s="1103"/>
      <c r="AG63" s="391">
        <f t="shared" si="89"/>
        <v>0</v>
      </c>
      <c r="AH63" s="388">
        <f t="shared" si="90"/>
        <v>0</v>
      </c>
      <c r="AI63" s="339">
        <f t="shared" si="83"/>
        <v>0</v>
      </c>
      <c r="AJ63" s="434"/>
      <c r="AK63" s="447"/>
      <c r="AL63" s="1102">
        <v>0</v>
      </c>
      <c r="AM63" s="1103"/>
      <c r="AN63" s="1102">
        <v>0</v>
      </c>
      <c r="AO63" s="1103"/>
      <c r="AP63" s="391">
        <f t="shared" si="91"/>
        <v>0</v>
      </c>
      <c r="AQ63" s="388">
        <f t="shared" si="92"/>
        <v>0</v>
      </c>
      <c r="AR63" s="339">
        <f t="shared" si="84"/>
        <v>0</v>
      </c>
      <c r="AS63" s="434"/>
      <c r="AT63" s="447"/>
      <c r="AU63" s="1102">
        <v>0</v>
      </c>
      <c r="AV63" s="1103"/>
      <c r="AW63" s="1102">
        <v>0</v>
      </c>
      <c r="AX63" s="1103"/>
      <c r="AY63" s="386">
        <f t="shared" si="93"/>
        <v>0</v>
      </c>
      <c r="AZ63" s="390">
        <f t="shared" si="94"/>
        <v>0</v>
      </c>
      <c r="BA63" s="339">
        <f t="shared" si="85"/>
        <v>0</v>
      </c>
      <c r="BB63" s="363"/>
      <c r="BC63" s="346">
        <f t="shared" si="95"/>
        <v>0</v>
      </c>
      <c r="BD63" s="326">
        <f t="shared" si="95"/>
        <v>0</v>
      </c>
      <c r="BE63" s="338">
        <f t="shared" si="86"/>
        <v>0</v>
      </c>
    </row>
    <row r="64" spans="1:58" ht="12.75" customHeight="1" outlineLevel="1" x14ac:dyDescent="0.2">
      <c r="B64" s="364">
        <v>135050</v>
      </c>
      <c r="C64" s="1203" t="s">
        <v>178</v>
      </c>
      <c r="D64" s="1135"/>
      <c r="E64" s="669"/>
      <c r="F64" s="370"/>
      <c r="G64" s="420"/>
      <c r="H64" s="420"/>
      <c r="I64" s="420"/>
      <c r="J64" s="420"/>
      <c r="K64" s="1702">
        <v>0</v>
      </c>
      <c r="L64" s="1381"/>
      <c r="M64" s="1102">
        <v>0</v>
      </c>
      <c r="N64" s="1103"/>
      <c r="O64" s="391">
        <f t="shared" si="79"/>
        <v>0</v>
      </c>
      <c r="P64" s="388">
        <f t="shared" si="80"/>
        <v>0</v>
      </c>
      <c r="Q64" s="339">
        <f t="shared" si="81"/>
        <v>0</v>
      </c>
      <c r="R64" s="362"/>
      <c r="S64" s="420"/>
      <c r="T64" s="1701">
        <v>0</v>
      </c>
      <c r="U64" s="1103"/>
      <c r="V64" s="1102">
        <v>0</v>
      </c>
      <c r="W64" s="1103"/>
      <c r="X64" s="391">
        <f t="shared" si="87"/>
        <v>0</v>
      </c>
      <c r="Y64" s="388">
        <f t="shared" si="88"/>
        <v>0</v>
      </c>
      <c r="Z64" s="339">
        <f t="shared" si="82"/>
        <v>0</v>
      </c>
      <c r="AA64" s="362"/>
      <c r="AB64" s="420"/>
      <c r="AC64" s="1701">
        <v>0</v>
      </c>
      <c r="AD64" s="1103"/>
      <c r="AE64" s="1102">
        <v>0</v>
      </c>
      <c r="AF64" s="1103"/>
      <c r="AG64" s="391">
        <f t="shared" si="89"/>
        <v>0</v>
      </c>
      <c r="AH64" s="388">
        <f t="shared" si="90"/>
        <v>0</v>
      </c>
      <c r="AI64" s="339">
        <f t="shared" si="83"/>
        <v>0</v>
      </c>
      <c r="AJ64" s="434"/>
      <c r="AK64" s="447"/>
      <c r="AL64" s="1102">
        <v>0</v>
      </c>
      <c r="AM64" s="1103"/>
      <c r="AN64" s="1102">
        <v>0</v>
      </c>
      <c r="AO64" s="1103"/>
      <c r="AP64" s="391">
        <f t="shared" si="91"/>
        <v>0</v>
      </c>
      <c r="AQ64" s="388">
        <f t="shared" si="92"/>
        <v>0</v>
      </c>
      <c r="AR64" s="339">
        <f t="shared" si="84"/>
        <v>0</v>
      </c>
      <c r="AS64" s="434"/>
      <c r="AT64" s="447"/>
      <c r="AU64" s="1102">
        <v>0</v>
      </c>
      <c r="AV64" s="1103"/>
      <c r="AW64" s="1102">
        <v>0</v>
      </c>
      <c r="AX64" s="1103"/>
      <c r="AY64" s="386">
        <f t="shared" si="93"/>
        <v>0</v>
      </c>
      <c r="AZ64" s="390">
        <f t="shared" si="94"/>
        <v>0</v>
      </c>
      <c r="BA64" s="339">
        <f t="shared" si="85"/>
        <v>0</v>
      </c>
      <c r="BB64" s="363"/>
      <c r="BC64" s="346">
        <f t="shared" si="95"/>
        <v>0</v>
      </c>
      <c r="BD64" s="326">
        <f t="shared" si="95"/>
        <v>0</v>
      </c>
      <c r="BE64" s="338">
        <f t="shared" si="86"/>
        <v>0</v>
      </c>
    </row>
    <row r="65" spans="2:57" ht="12.75" customHeight="1" outlineLevel="1" x14ac:dyDescent="0.2">
      <c r="B65" s="364">
        <v>135050</v>
      </c>
      <c r="C65" s="1203" t="s">
        <v>178</v>
      </c>
      <c r="D65" s="1135"/>
      <c r="E65" s="669"/>
      <c r="F65" s="370"/>
      <c r="G65" s="420"/>
      <c r="H65" s="420"/>
      <c r="I65" s="420"/>
      <c r="J65" s="420"/>
      <c r="K65" s="1702">
        <v>0</v>
      </c>
      <c r="L65" s="1381"/>
      <c r="M65" s="1102">
        <v>0</v>
      </c>
      <c r="N65" s="1103"/>
      <c r="O65" s="391">
        <f t="shared" si="79"/>
        <v>0</v>
      </c>
      <c r="P65" s="388">
        <f t="shared" si="80"/>
        <v>0</v>
      </c>
      <c r="Q65" s="339">
        <f t="shared" si="81"/>
        <v>0</v>
      </c>
      <c r="R65" s="362"/>
      <c r="S65" s="420"/>
      <c r="T65" s="1701">
        <v>0</v>
      </c>
      <c r="U65" s="1103"/>
      <c r="V65" s="1102">
        <v>0</v>
      </c>
      <c r="W65" s="1103"/>
      <c r="X65" s="391">
        <f t="shared" si="87"/>
        <v>0</v>
      </c>
      <c r="Y65" s="388">
        <f t="shared" si="88"/>
        <v>0</v>
      </c>
      <c r="Z65" s="339">
        <f t="shared" si="82"/>
        <v>0</v>
      </c>
      <c r="AA65" s="362"/>
      <c r="AB65" s="420"/>
      <c r="AC65" s="1701">
        <v>0</v>
      </c>
      <c r="AD65" s="1103"/>
      <c r="AE65" s="1102">
        <v>0</v>
      </c>
      <c r="AF65" s="1103"/>
      <c r="AG65" s="391">
        <f t="shared" si="89"/>
        <v>0</v>
      </c>
      <c r="AH65" s="388">
        <f t="shared" si="90"/>
        <v>0</v>
      </c>
      <c r="AI65" s="339">
        <f t="shared" si="83"/>
        <v>0</v>
      </c>
      <c r="AJ65" s="434"/>
      <c r="AK65" s="447"/>
      <c r="AL65" s="1102">
        <v>0</v>
      </c>
      <c r="AM65" s="1103"/>
      <c r="AN65" s="1102">
        <v>0</v>
      </c>
      <c r="AO65" s="1103"/>
      <c r="AP65" s="391">
        <f t="shared" si="91"/>
        <v>0</v>
      </c>
      <c r="AQ65" s="388">
        <f t="shared" si="92"/>
        <v>0</v>
      </c>
      <c r="AR65" s="339">
        <f t="shared" si="84"/>
        <v>0</v>
      </c>
      <c r="AS65" s="434"/>
      <c r="AT65" s="447"/>
      <c r="AU65" s="1102">
        <v>0</v>
      </c>
      <c r="AV65" s="1103"/>
      <c r="AW65" s="1102">
        <v>0</v>
      </c>
      <c r="AX65" s="1103"/>
      <c r="AY65" s="386">
        <f t="shared" si="93"/>
        <v>0</v>
      </c>
      <c r="AZ65" s="390">
        <f t="shared" si="94"/>
        <v>0</v>
      </c>
      <c r="BA65" s="339">
        <f t="shared" si="85"/>
        <v>0</v>
      </c>
      <c r="BB65" s="363"/>
      <c r="BC65" s="346">
        <f t="shared" si="95"/>
        <v>0</v>
      </c>
      <c r="BD65" s="326">
        <f t="shared" si="95"/>
        <v>0</v>
      </c>
      <c r="BE65" s="338">
        <f t="shared" si="86"/>
        <v>0</v>
      </c>
    </row>
    <row r="66" spans="2:57" ht="12.75" customHeight="1" outlineLevel="1" thickBot="1" x14ac:dyDescent="0.25">
      <c r="B66" s="365">
        <v>135050</v>
      </c>
      <c r="C66" s="1362" t="s">
        <v>178</v>
      </c>
      <c r="D66" s="1363"/>
      <c r="E66" s="670"/>
      <c r="F66" s="662"/>
      <c r="G66" s="448"/>
      <c r="H66" s="448"/>
      <c r="I66" s="448"/>
      <c r="J66" s="448"/>
      <c r="K66" s="1707">
        <v>0</v>
      </c>
      <c r="L66" s="1419"/>
      <c r="M66" s="1124">
        <v>0</v>
      </c>
      <c r="N66" s="1125"/>
      <c r="O66" s="340">
        <f t="shared" si="79"/>
        <v>0</v>
      </c>
      <c r="P66" s="341">
        <f t="shared" si="80"/>
        <v>0</v>
      </c>
      <c r="Q66" s="342">
        <f t="shared" si="81"/>
        <v>0</v>
      </c>
      <c r="R66" s="367"/>
      <c r="S66" s="448"/>
      <c r="T66" s="1706">
        <v>0</v>
      </c>
      <c r="U66" s="1125"/>
      <c r="V66" s="1124">
        <v>0</v>
      </c>
      <c r="W66" s="1125"/>
      <c r="X66" s="340">
        <f t="shared" si="87"/>
        <v>0</v>
      </c>
      <c r="Y66" s="341">
        <f t="shared" si="88"/>
        <v>0</v>
      </c>
      <c r="Z66" s="342">
        <f t="shared" si="82"/>
        <v>0</v>
      </c>
      <c r="AA66" s="367"/>
      <c r="AB66" s="448"/>
      <c r="AC66" s="1706">
        <v>0</v>
      </c>
      <c r="AD66" s="1125"/>
      <c r="AE66" s="1124">
        <v>0</v>
      </c>
      <c r="AF66" s="1125"/>
      <c r="AG66" s="340">
        <f t="shared" si="89"/>
        <v>0</v>
      </c>
      <c r="AH66" s="341">
        <f t="shared" si="90"/>
        <v>0</v>
      </c>
      <c r="AI66" s="342">
        <f t="shared" si="83"/>
        <v>0</v>
      </c>
      <c r="AJ66" s="435"/>
      <c r="AK66" s="449"/>
      <c r="AL66" s="1124">
        <v>0</v>
      </c>
      <c r="AM66" s="1125"/>
      <c r="AN66" s="1124">
        <v>0</v>
      </c>
      <c r="AO66" s="1125"/>
      <c r="AP66" s="340">
        <f t="shared" si="91"/>
        <v>0</v>
      </c>
      <c r="AQ66" s="341">
        <f t="shared" si="92"/>
        <v>0</v>
      </c>
      <c r="AR66" s="342">
        <f t="shared" si="84"/>
        <v>0</v>
      </c>
      <c r="AS66" s="435"/>
      <c r="AT66" s="449"/>
      <c r="AU66" s="1124">
        <v>0</v>
      </c>
      <c r="AV66" s="1125"/>
      <c r="AW66" s="1124">
        <v>0</v>
      </c>
      <c r="AX66" s="1125"/>
      <c r="AY66" s="340">
        <f t="shared" si="93"/>
        <v>0</v>
      </c>
      <c r="AZ66" s="341">
        <f t="shared" si="94"/>
        <v>0</v>
      </c>
      <c r="BA66" s="342">
        <f t="shared" si="85"/>
        <v>0</v>
      </c>
      <c r="BB66" s="368"/>
      <c r="BC66" s="347">
        <f t="shared" si="95"/>
        <v>0</v>
      </c>
      <c r="BD66" s="340">
        <f t="shared" si="95"/>
        <v>0</v>
      </c>
      <c r="BE66" s="345">
        <f t="shared" si="86"/>
        <v>0</v>
      </c>
    </row>
    <row r="67" spans="2:57" ht="12.75" customHeight="1" outlineLevel="1" thickBot="1" x14ac:dyDescent="0.25">
      <c r="B67" s="318" t="s">
        <v>179</v>
      </c>
      <c r="C67" s="348"/>
      <c r="D67" s="348"/>
      <c r="E67" s="348"/>
      <c r="F67" s="348"/>
      <c r="G67" s="348"/>
      <c r="H67" s="371"/>
      <c r="I67" s="371"/>
      <c r="J67" s="371"/>
      <c r="K67" s="371"/>
      <c r="L67" s="371"/>
      <c r="M67" s="372"/>
      <c r="N67" s="371"/>
      <c r="O67" s="349">
        <f>SUM(O53:O66)</f>
        <v>0</v>
      </c>
      <c r="P67" s="349">
        <f t="shared" ref="P67:Q67" si="96">SUM(P53:P66)</f>
        <v>0</v>
      </c>
      <c r="Q67" s="349">
        <f t="shared" si="96"/>
        <v>0</v>
      </c>
      <c r="R67" s="373"/>
      <c r="S67" s="371"/>
      <c r="T67" s="371"/>
      <c r="U67" s="371"/>
      <c r="V67" s="371"/>
      <c r="W67" s="349"/>
      <c r="X67" s="349">
        <f>SUM(X53:X66)</f>
        <v>0</v>
      </c>
      <c r="Y67" s="349">
        <f t="shared" ref="Y67:Z67" si="97">SUM(Y53:Y66)</f>
        <v>0</v>
      </c>
      <c r="Z67" s="349">
        <f t="shared" si="97"/>
        <v>0</v>
      </c>
      <c r="AA67" s="373"/>
      <c r="AB67" s="371"/>
      <c r="AC67" s="371"/>
      <c r="AD67" s="371"/>
      <c r="AE67" s="371"/>
      <c r="AF67" s="349"/>
      <c r="AG67" s="349">
        <f>SUM(AG53:AG66)</f>
        <v>0</v>
      </c>
      <c r="AH67" s="349">
        <f t="shared" ref="AH67:AI67" si="98">SUM(AH53:AH66)</f>
        <v>0</v>
      </c>
      <c r="AI67" s="349">
        <f t="shared" si="98"/>
        <v>0</v>
      </c>
      <c r="AJ67" s="374"/>
      <c r="AK67" s="371"/>
      <c r="AL67" s="371"/>
      <c r="AM67" s="371"/>
      <c r="AN67" s="371"/>
      <c r="AO67" s="349"/>
      <c r="AP67" s="349">
        <f>SUM(AP53:AP66)</f>
        <v>0</v>
      </c>
      <c r="AQ67" s="349">
        <f t="shared" ref="AQ67:AR67" si="99">SUM(AQ53:AQ66)</f>
        <v>0</v>
      </c>
      <c r="AR67" s="349">
        <f t="shared" si="99"/>
        <v>0</v>
      </c>
      <c r="AS67" s="374"/>
      <c r="AT67" s="371"/>
      <c r="AU67" s="371"/>
      <c r="AV67" s="371"/>
      <c r="AW67" s="371"/>
      <c r="AX67" s="349"/>
      <c r="AY67" s="349">
        <f>SUM(AY53:AY66)</f>
        <v>0</v>
      </c>
      <c r="AZ67" s="349">
        <f t="shared" ref="AZ67:BA67" si="100">SUM(AZ53:AZ66)</f>
        <v>0</v>
      </c>
      <c r="BA67" s="349">
        <f t="shared" si="100"/>
        <v>0</v>
      </c>
      <c r="BB67" s="374"/>
      <c r="BC67" s="349">
        <f>SUM(BC51:BC66)</f>
        <v>0</v>
      </c>
      <c r="BD67" s="349">
        <f>SUM(BD51:BD66)</f>
        <v>0</v>
      </c>
      <c r="BE67" s="350">
        <f>SUM(BE51:BE66)</f>
        <v>0</v>
      </c>
    </row>
    <row r="68" spans="2:57" s="369" customFormat="1" ht="12.75" customHeight="1" thickBot="1" x14ac:dyDescent="0.25">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row>
    <row r="69" spans="2:57" ht="12.75" customHeight="1" thickBot="1" x14ac:dyDescent="0.25">
      <c r="B69" s="351" t="s">
        <v>180</v>
      </c>
      <c r="C69" s="352"/>
      <c r="D69" s="352"/>
      <c r="E69" s="352"/>
      <c r="F69" s="352"/>
      <c r="G69" s="352"/>
      <c r="H69" s="450"/>
      <c r="I69" s="450"/>
      <c r="J69" s="450"/>
      <c r="K69" s="450"/>
      <c r="L69" s="450"/>
      <c r="M69" s="451"/>
      <c r="N69" s="450"/>
      <c r="O69" s="353">
        <f>O31+O48+O67</f>
        <v>0</v>
      </c>
      <c r="P69" s="353">
        <f>P31+P48+P67</f>
        <v>0</v>
      </c>
      <c r="Q69" s="353">
        <f>Q31+Q48+Q67</f>
        <v>0</v>
      </c>
      <c r="R69" s="452"/>
      <c r="S69" s="450"/>
      <c r="T69" s="450"/>
      <c r="U69" s="450"/>
      <c r="V69" s="450"/>
      <c r="W69" s="353"/>
      <c r="X69" s="353">
        <f>X31+X48+X67</f>
        <v>0</v>
      </c>
      <c r="Y69" s="353">
        <f t="shared" ref="Y69:Z69" si="101">Y31+Y48+Y67</f>
        <v>0</v>
      </c>
      <c r="Z69" s="353">
        <f t="shared" si="101"/>
        <v>0</v>
      </c>
      <c r="AA69" s="453"/>
      <c r="AB69" s="450"/>
      <c r="AC69" s="450"/>
      <c r="AD69" s="450"/>
      <c r="AE69" s="450"/>
      <c r="AF69" s="353"/>
      <c r="AG69" s="353">
        <f>AG31+AG48+AG67</f>
        <v>0</v>
      </c>
      <c r="AH69" s="353">
        <f t="shared" ref="AH69:AI69" si="102">AH31+AH48+AH67</f>
        <v>0</v>
      </c>
      <c r="AI69" s="353">
        <f t="shared" si="102"/>
        <v>0</v>
      </c>
      <c r="AJ69" s="452"/>
      <c r="AK69" s="450"/>
      <c r="AL69" s="450"/>
      <c r="AM69" s="450"/>
      <c r="AN69" s="450"/>
      <c r="AO69" s="353"/>
      <c r="AP69" s="353">
        <f>AP31+AP48+AP67</f>
        <v>0</v>
      </c>
      <c r="AQ69" s="353">
        <f>AQ31+AQ48+AQ67</f>
        <v>0</v>
      </c>
      <c r="AR69" s="353">
        <f>AR31+AR48+AR67</f>
        <v>0</v>
      </c>
      <c r="AS69" s="452"/>
      <c r="AT69" s="450"/>
      <c r="AU69" s="450"/>
      <c r="AV69" s="450"/>
      <c r="AW69" s="450"/>
      <c r="AX69" s="353"/>
      <c r="AY69" s="353">
        <f>AY31+AY48+AY67</f>
        <v>0</v>
      </c>
      <c r="AZ69" s="353">
        <f>AZ31+AZ48+AZ67</f>
        <v>0</v>
      </c>
      <c r="BA69" s="353">
        <f>BA31+BA48+BA67</f>
        <v>0</v>
      </c>
      <c r="BB69" s="452"/>
      <c r="BC69" s="353">
        <f>BC31+BC48+BC67</f>
        <v>0</v>
      </c>
      <c r="BD69" s="353">
        <f>BD31+BD48+BD67</f>
        <v>0</v>
      </c>
      <c r="BE69" s="506">
        <f>BE31+BE48+BE67</f>
        <v>0</v>
      </c>
    </row>
    <row r="70" spans="2:57" s="369" customFormat="1" ht="12.75" customHeight="1" thickBot="1" x14ac:dyDescent="0.25">
      <c r="B70" s="304"/>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row>
    <row r="71" spans="2:57" ht="12.75" customHeight="1" x14ac:dyDescent="0.2">
      <c r="B71" s="400" t="s">
        <v>181</v>
      </c>
      <c r="C71" s="401"/>
      <c r="D71" s="401"/>
      <c r="E71" s="673" t="s">
        <v>234</v>
      </c>
      <c r="F71" s="677" t="s">
        <v>235</v>
      </c>
      <c r="G71" s="401"/>
      <c r="H71" s="403"/>
      <c r="I71" s="403"/>
      <c r="J71" s="403"/>
      <c r="K71" s="404"/>
      <c r="L71" s="404"/>
      <c r="M71" s="405"/>
      <c r="N71" s="402"/>
      <c r="O71" s="402"/>
      <c r="P71" s="406"/>
      <c r="Q71" s="406"/>
      <c r="R71" s="406"/>
      <c r="S71" s="403"/>
      <c r="T71" s="404"/>
      <c r="U71" s="404"/>
      <c r="V71" s="402"/>
      <c r="W71" s="402"/>
      <c r="X71" s="406"/>
      <c r="Y71" s="406"/>
      <c r="Z71" s="406"/>
      <c r="AA71" s="406"/>
      <c r="AB71" s="403"/>
      <c r="AC71" s="404"/>
      <c r="AD71" s="404"/>
      <c r="AE71" s="402"/>
      <c r="AF71" s="402"/>
      <c r="AG71" s="406"/>
      <c r="AH71" s="406"/>
      <c r="AI71" s="406"/>
      <c r="AJ71" s="406"/>
      <c r="AK71" s="403"/>
      <c r="AL71" s="404"/>
      <c r="AM71" s="404"/>
      <c r="AN71" s="402"/>
      <c r="AO71" s="402"/>
      <c r="AP71" s="406"/>
      <c r="AQ71" s="406"/>
      <c r="AR71" s="406"/>
      <c r="AS71" s="406"/>
      <c r="AT71" s="403"/>
      <c r="AU71" s="404"/>
      <c r="AV71" s="404"/>
      <c r="AW71" s="402"/>
      <c r="AX71" s="402"/>
      <c r="AY71" s="406"/>
      <c r="AZ71" s="406"/>
      <c r="BA71" s="406"/>
      <c r="BB71" s="406"/>
      <c r="BC71" s="402"/>
      <c r="BD71" s="402"/>
      <c r="BE71" s="407"/>
    </row>
    <row r="72" spans="2:57" ht="12.75" customHeight="1" outlineLevel="1" x14ac:dyDescent="0.2">
      <c r="B72" s="427" t="s">
        <v>182</v>
      </c>
      <c r="C72" s="1411" t="s">
        <v>183</v>
      </c>
      <c r="D72" s="1412"/>
      <c r="E72" s="674"/>
      <c r="F72" s="663"/>
      <c r="G72" s="1703"/>
      <c r="H72" s="1704"/>
      <c r="I72" s="1704"/>
      <c r="J72" s="1704"/>
      <c r="K72" s="1704"/>
      <c r="L72" s="1704"/>
      <c r="M72" s="1704"/>
      <c r="N72" s="1704"/>
      <c r="O72" s="1705"/>
      <c r="P72" s="1413">
        <v>0</v>
      </c>
      <c r="Q72" s="1176"/>
      <c r="R72" s="408"/>
      <c r="S72" s="1209"/>
      <c r="T72" s="1210"/>
      <c r="U72" s="1210"/>
      <c r="V72" s="1210"/>
      <c r="W72" s="1210"/>
      <c r="X72" s="1207"/>
      <c r="Y72" s="1365">
        <v>0</v>
      </c>
      <c r="Z72" s="1366"/>
      <c r="AA72" s="408"/>
      <c r="AB72" s="1209"/>
      <c r="AC72" s="1210"/>
      <c r="AD72" s="1210"/>
      <c r="AE72" s="1210"/>
      <c r="AF72" s="1210"/>
      <c r="AG72" s="1207"/>
      <c r="AH72" s="1365">
        <v>0</v>
      </c>
      <c r="AI72" s="1366"/>
      <c r="AJ72" s="408"/>
      <c r="AK72" s="1209"/>
      <c r="AL72" s="1210"/>
      <c r="AM72" s="1210"/>
      <c r="AN72" s="1210"/>
      <c r="AO72" s="1210"/>
      <c r="AP72" s="1207"/>
      <c r="AQ72" s="1365">
        <v>0</v>
      </c>
      <c r="AR72" s="1366"/>
      <c r="AS72" s="408"/>
      <c r="AT72" s="1209"/>
      <c r="AU72" s="1210"/>
      <c r="AV72" s="1210"/>
      <c r="AW72" s="1210"/>
      <c r="AX72" s="1210"/>
      <c r="AY72" s="1207"/>
      <c r="AZ72" s="1365">
        <v>0</v>
      </c>
      <c r="BA72" s="1366"/>
      <c r="BB72" s="408"/>
      <c r="BC72" s="1301">
        <f>P72+Y72+AH72+AQ72+AZ72</f>
        <v>0</v>
      </c>
      <c r="BD72" s="1302"/>
      <c r="BE72" s="1303"/>
    </row>
    <row r="73" spans="2:57" ht="12.75" customHeight="1" outlineLevel="1" x14ac:dyDescent="0.2">
      <c r="B73" s="364" t="s">
        <v>182</v>
      </c>
      <c r="C73" s="1169" t="s">
        <v>184</v>
      </c>
      <c r="D73" s="1170"/>
      <c r="E73" s="675"/>
      <c r="F73" s="664"/>
      <c r="G73" s="1339"/>
      <c r="H73" s="1340"/>
      <c r="I73" s="1340"/>
      <c r="J73" s="1340"/>
      <c r="K73" s="1340"/>
      <c r="L73" s="1340"/>
      <c r="M73" s="1340"/>
      <c r="N73" s="1340"/>
      <c r="O73" s="1341"/>
      <c r="P73" s="1415">
        <v>0</v>
      </c>
      <c r="Q73" s="1136"/>
      <c r="R73" s="362"/>
      <c r="S73" s="1130"/>
      <c r="T73" s="1131"/>
      <c r="U73" s="1131"/>
      <c r="V73" s="1131"/>
      <c r="W73" s="1131"/>
      <c r="X73" s="1132"/>
      <c r="Y73" s="1100">
        <v>0</v>
      </c>
      <c r="Z73" s="1101"/>
      <c r="AA73" s="362"/>
      <c r="AB73" s="1130"/>
      <c r="AC73" s="1131"/>
      <c r="AD73" s="1131"/>
      <c r="AE73" s="1131"/>
      <c r="AF73" s="1131"/>
      <c r="AG73" s="1132"/>
      <c r="AH73" s="1100">
        <v>0</v>
      </c>
      <c r="AI73" s="1101"/>
      <c r="AJ73" s="362"/>
      <c r="AK73" s="1130"/>
      <c r="AL73" s="1131"/>
      <c r="AM73" s="1131"/>
      <c r="AN73" s="1131"/>
      <c r="AO73" s="1131"/>
      <c r="AP73" s="1132"/>
      <c r="AQ73" s="1100">
        <v>0</v>
      </c>
      <c r="AR73" s="1101"/>
      <c r="AS73" s="362"/>
      <c r="AT73" s="1130"/>
      <c r="AU73" s="1131"/>
      <c r="AV73" s="1131"/>
      <c r="AW73" s="1131"/>
      <c r="AX73" s="1131"/>
      <c r="AY73" s="1132"/>
      <c r="AZ73" s="1100">
        <v>0</v>
      </c>
      <c r="BA73" s="1101"/>
      <c r="BB73" s="362"/>
      <c r="BC73" s="1250">
        <f t="shared" ref="BC73:BC76" si="103">P73+Y73+AH73+AQ73+AZ73</f>
        <v>0</v>
      </c>
      <c r="BD73" s="1251"/>
      <c r="BE73" s="1252"/>
    </row>
    <row r="74" spans="2:57" ht="12.75" customHeight="1" outlineLevel="1" x14ac:dyDescent="0.2">
      <c r="B74" s="364" t="s">
        <v>182</v>
      </c>
      <c r="C74" s="1169" t="s">
        <v>185</v>
      </c>
      <c r="D74" s="1170"/>
      <c r="E74" s="675"/>
      <c r="F74" s="664"/>
      <c r="G74" s="1339"/>
      <c r="H74" s="1340"/>
      <c r="I74" s="1340"/>
      <c r="J74" s="1340"/>
      <c r="K74" s="1340"/>
      <c r="L74" s="1340"/>
      <c r="M74" s="1340"/>
      <c r="N74" s="1340"/>
      <c r="O74" s="1341"/>
      <c r="P74" s="1415">
        <v>0</v>
      </c>
      <c r="Q74" s="1136"/>
      <c r="R74" s="362"/>
      <c r="S74" s="1130"/>
      <c r="T74" s="1131"/>
      <c r="U74" s="1131"/>
      <c r="V74" s="1131"/>
      <c r="W74" s="1131"/>
      <c r="X74" s="1132"/>
      <c r="Y74" s="1100">
        <v>0</v>
      </c>
      <c r="Z74" s="1101"/>
      <c r="AA74" s="362"/>
      <c r="AB74" s="1130"/>
      <c r="AC74" s="1131"/>
      <c r="AD74" s="1131"/>
      <c r="AE74" s="1131"/>
      <c r="AF74" s="1131"/>
      <c r="AG74" s="1132"/>
      <c r="AH74" s="1100">
        <v>0</v>
      </c>
      <c r="AI74" s="1101"/>
      <c r="AJ74" s="362"/>
      <c r="AK74" s="1130"/>
      <c r="AL74" s="1131"/>
      <c r="AM74" s="1131"/>
      <c r="AN74" s="1131"/>
      <c r="AO74" s="1131"/>
      <c r="AP74" s="1132"/>
      <c r="AQ74" s="1100">
        <v>0</v>
      </c>
      <c r="AR74" s="1101"/>
      <c r="AS74" s="362"/>
      <c r="AT74" s="1130"/>
      <c r="AU74" s="1131"/>
      <c r="AV74" s="1131"/>
      <c r="AW74" s="1131"/>
      <c r="AX74" s="1131"/>
      <c r="AY74" s="1132"/>
      <c r="AZ74" s="1100">
        <v>0</v>
      </c>
      <c r="BA74" s="1101"/>
      <c r="BB74" s="362"/>
      <c r="BC74" s="1250">
        <f t="shared" si="103"/>
        <v>0</v>
      </c>
      <c r="BD74" s="1251"/>
      <c r="BE74" s="1252"/>
    </row>
    <row r="75" spans="2:57" ht="12.75" customHeight="1" outlineLevel="1" x14ac:dyDescent="0.2">
      <c r="B75" s="364" t="s">
        <v>182</v>
      </c>
      <c r="C75" s="1169" t="s">
        <v>186</v>
      </c>
      <c r="D75" s="1170"/>
      <c r="E75" s="675"/>
      <c r="F75" s="664"/>
      <c r="G75" s="1339"/>
      <c r="H75" s="1340"/>
      <c r="I75" s="1340"/>
      <c r="J75" s="1340"/>
      <c r="K75" s="1340"/>
      <c r="L75" s="1340"/>
      <c r="M75" s="1340"/>
      <c r="N75" s="1340"/>
      <c r="O75" s="1341"/>
      <c r="P75" s="1415">
        <v>0</v>
      </c>
      <c r="Q75" s="1136"/>
      <c r="R75" s="362"/>
      <c r="S75" s="1130"/>
      <c r="T75" s="1131"/>
      <c r="U75" s="1131"/>
      <c r="V75" s="1131"/>
      <c r="W75" s="1131"/>
      <c r="X75" s="1132"/>
      <c r="Y75" s="1100">
        <v>0</v>
      </c>
      <c r="Z75" s="1101"/>
      <c r="AA75" s="362"/>
      <c r="AB75" s="1130"/>
      <c r="AC75" s="1131"/>
      <c r="AD75" s="1131"/>
      <c r="AE75" s="1131"/>
      <c r="AF75" s="1131"/>
      <c r="AG75" s="1132"/>
      <c r="AH75" s="1100">
        <v>0</v>
      </c>
      <c r="AI75" s="1101"/>
      <c r="AJ75" s="362"/>
      <c r="AK75" s="1130"/>
      <c r="AL75" s="1131"/>
      <c r="AM75" s="1131"/>
      <c r="AN75" s="1131"/>
      <c r="AO75" s="1131"/>
      <c r="AP75" s="1132"/>
      <c r="AQ75" s="1100">
        <v>0</v>
      </c>
      <c r="AR75" s="1101"/>
      <c r="AS75" s="362"/>
      <c r="AT75" s="1130"/>
      <c r="AU75" s="1131"/>
      <c r="AV75" s="1131"/>
      <c r="AW75" s="1131"/>
      <c r="AX75" s="1131"/>
      <c r="AY75" s="1132"/>
      <c r="AZ75" s="1100">
        <v>0</v>
      </c>
      <c r="BA75" s="1101"/>
      <c r="BB75" s="362"/>
      <c r="BC75" s="1250">
        <f t="shared" si="103"/>
        <v>0</v>
      </c>
      <c r="BD75" s="1251"/>
      <c r="BE75" s="1252"/>
    </row>
    <row r="76" spans="2:57" ht="12.75" customHeight="1" outlineLevel="1" thickBot="1" x14ac:dyDescent="0.25">
      <c r="B76" s="485" t="s">
        <v>182</v>
      </c>
      <c r="C76" s="1352" t="s">
        <v>187</v>
      </c>
      <c r="D76" s="1353"/>
      <c r="E76" s="676"/>
      <c r="F76" s="665"/>
      <c r="G76" s="1181"/>
      <c r="H76" s="1182"/>
      <c r="I76" s="1182"/>
      <c r="J76" s="1182"/>
      <c r="K76" s="1182"/>
      <c r="L76" s="1182"/>
      <c r="M76" s="1182"/>
      <c r="N76" s="1182"/>
      <c r="O76" s="1183"/>
      <c r="P76" s="1350">
        <v>0</v>
      </c>
      <c r="Q76" s="1149"/>
      <c r="R76" s="362"/>
      <c r="S76" s="1264"/>
      <c r="T76" s="1265"/>
      <c r="U76" s="1265"/>
      <c r="V76" s="1265"/>
      <c r="W76" s="1265"/>
      <c r="X76" s="1309"/>
      <c r="Y76" s="1310">
        <v>0</v>
      </c>
      <c r="Z76" s="1311"/>
      <c r="AA76" s="362"/>
      <c r="AB76" s="1264"/>
      <c r="AC76" s="1265"/>
      <c r="AD76" s="1265"/>
      <c r="AE76" s="1265"/>
      <c r="AF76" s="1265"/>
      <c r="AG76" s="1309"/>
      <c r="AH76" s="1310">
        <v>0</v>
      </c>
      <c r="AI76" s="1311"/>
      <c r="AJ76" s="362"/>
      <c r="AK76" s="1264"/>
      <c r="AL76" s="1265"/>
      <c r="AM76" s="1265"/>
      <c r="AN76" s="1265"/>
      <c r="AO76" s="1265"/>
      <c r="AP76" s="1309"/>
      <c r="AQ76" s="1310">
        <v>0</v>
      </c>
      <c r="AR76" s="1311"/>
      <c r="AS76" s="362"/>
      <c r="AT76" s="1264"/>
      <c r="AU76" s="1265"/>
      <c r="AV76" s="1265"/>
      <c r="AW76" s="1265"/>
      <c r="AX76" s="1265"/>
      <c r="AY76" s="1309"/>
      <c r="AZ76" s="1310">
        <v>0</v>
      </c>
      <c r="BA76" s="1311"/>
      <c r="BB76" s="362"/>
      <c r="BC76" s="1316">
        <f t="shared" si="103"/>
        <v>0</v>
      </c>
      <c r="BD76" s="1317"/>
      <c r="BE76" s="1318"/>
    </row>
    <row r="77" spans="2:57" ht="12.75" customHeight="1" outlineLevel="1" thickBot="1" x14ac:dyDescent="0.25">
      <c r="B77" s="496" t="s">
        <v>188</v>
      </c>
      <c r="C77" s="497"/>
      <c r="D77" s="497"/>
      <c r="E77" s="497"/>
      <c r="F77" s="497"/>
      <c r="G77" s="497"/>
      <c r="H77" s="498"/>
      <c r="I77" s="494"/>
      <c r="J77" s="494"/>
      <c r="K77" s="494"/>
      <c r="L77" s="494"/>
      <c r="M77" s="499"/>
      <c r="N77" s="494"/>
      <c r="O77" s="494"/>
      <c r="P77" s="1351">
        <f>SUM(P72:Q76)</f>
        <v>0</v>
      </c>
      <c r="Q77" s="1180"/>
      <c r="R77" s="493"/>
      <c r="S77" s="494"/>
      <c r="T77" s="494"/>
      <c r="U77" s="495"/>
      <c r="V77" s="495"/>
      <c r="W77" s="495"/>
      <c r="X77" s="495"/>
      <c r="Y77" s="1304">
        <f>SUM(Y72:Z76)</f>
        <v>0</v>
      </c>
      <c r="Z77" s="1305"/>
      <c r="AA77" s="493"/>
      <c r="AB77" s="494"/>
      <c r="AC77" s="494"/>
      <c r="AD77" s="495"/>
      <c r="AE77" s="495"/>
      <c r="AF77" s="495"/>
      <c r="AG77" s="495"/>
      <c r="AH77" s="1304">
        <f>SUM(AH72:AI76)</f>
        <v>0</v>
      </c>
      <c r="AI77" s="1305"/>
      <c r="AJ77" s="493"/>
      <c r="AK77" s="494"/>
      <c r="AL77" s="494"/>
      <c r="AM77" s="495"/>
      <c r="AN77" s="495"/>
      <c r="AO77" s="495"/>
      <c r="AP77" s="495"/>
      <c r="AQ77" s="1304">
        <f>SUM(AQ72:AR76)</f>
        <v>0</v>
      </c>
      <c r="AR77" s="1305"/>
      <c r="AS77" s="493"/>
      <c r="AT77" s="494"/>
      <c r="AU77" s="494"/>
      <c r="AV77" s="495"/>
      <c r="AW77" s="495"/>
      <c r="AX77" s="495"/>
      <c r="AY77" s="495"/>
      <c r="AZ77" s="1304">
        <f>SUM(AZ72:BA76)</f>
        <v>0</v>
      </c>
      <c r="BA77" s="1305"/>
      <c r="BB77" s="493"/>
      <c r="BC77" s="1178">
        <f>SUM(BC72:BE76)</f>
        <v>0</v>
      </c>
      <c r="BD77" s="1179"/>
      <c r="BE77" s="1180"/>
    </row>
    <row r="78" spans="2:57" s="369" customFormat="1" ht="12.75" customHeight="1" thickBot="1" x14ac:dyDescent="0.25">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c r="AQ78" s="304"/>
      <c r="AR78" s="304"/>
      <c r="AS78" s="304"/>
      <c r="AT78" s="304"/>
      <c r="AU78" s="304"/>
      <c r="AV78" s="304"/>
      <c r="AW78" s="304"/>
      <c r="AX78" s="304"/>
      <c r="AY78" s="304"/>
      <c r="AZ78" s="304"/>
      <c r="BA78" s="304"/>
      <c r="BB78" s="304"/>
      <c r="BC78" s="304"/>
      <c r="BD78" s="304"/>
      <c r="BE78" s="304"/>
    </row>
    <row r="79" spans="2:57" ht="12.75" customHeight="1" x14ac:dyDescent="0.2">
      <c r="B79" s="430" t="s">
        <v>189</v>
      </c>
      <c r="C79" s="430"/>
      <c r="D79" s="430"/>
      <c r="E79" s="678" t="s">
        <v>234</v>
      </c>
      <c r="F79" s="430" t="s">
        <v>235</v>
      </c>
      <c r="G79" s="1177" t="s">
        <v>190</v>
      </c>
      <c r="H79" s="1177"/>
      <c r="I79" s="474" t="s">
        <v>191</v>
      </c>
      <c r="J79" s="1177" t="s">
        <v>192</v>
      </c>
      <c r="K79" s="1177"/>
      <c r="L79" s="1177"/>
      <c r="M79" s="1177"/>
      <c r="N79" s="1177"/>
      <c r="O79" s="1177"/>
      <c r="P79" s="438"/>
      <c r="Q79" s="432"/>
      <c r="R79" s="432"/>
      <c r="S79" s="767" t="s">
        <v>190</v>
      </c>
      <c r="T79" s="766" t="s">
        <v>193</v>
      </c>
      <c r="U79" s="1193" t="s">
        <v>192</v>
      </c>
      <c r="V79" s="1193"/>
      <c r="W79" s="1193"/>
      <c r="X79" s="1193"/>
      <c r="Y79" s="1193"/>
      <c r="Z79" s="432"/>
      <c r="AA79" s="432"/>
      <c r="AB79" s="767" t="s">
        <v>190</v>
      </c>
      <c r="AC79" s="484" t="s">
        <v>193</v>
      </c>
      <c r="AD79" s="1193" t="s">
        <v>192</v>
      </c>
      <c r="AE79" s="1193"/>
      <c r="AF79" s="1193"/>
      <c r="AG79" s="1193"/>
      <c r="AH79" s="1193"/>
      <c r="AI79" s="432"/>
      <c r="AJ79" s="432"/>
      <c r="AK79" s="483" t="s">
        <v>190</v>
      </c>
      <c r="AL79" s="484" t="s">
        <v>193</v>
      </c>
      <c r="AM79" s="1193" t="s">
        <v>192</v>
      </c>
      <c r="AN79" s="1193"/>
      <c r="AO79" s="1193"/>
      <c r="AP79" s="1193"/>
      <c r="AQ79" s="1193"/>
      <c r="AR79" s="432"/>
      <c r="AS79" s="432"/>
      <c r="AT79" s="483" t="s">
        <v>190</v>
      </c>
      <c r="AU79" s="484" t="s">
        <v>193</v>
      </c>
      <c r="AV79" s="1193" t="s">
        <v>192</v>
      </c>
      <c r="AW79" s="1193"/>
      <c r="AX79" s="1193"/>
      <c r="AY79" s="1193"/>
      <c r="AZ79" s="1193"/>
      <c r="BA79" s="432"/>
      <c r="BB79" s="432"/>
      <c r="BC79" s="431"/>
      <c r="BD79" s="431"/>
      <c r="BE79" s="433"/>
    </row>
    <row r="80" spans="2:57" ht="12.75" customHeight="1" outlineLevel="1" x14ac:dyDescent="0.2">
      <c r="B80" s="782">
        <v>689036</v>
      </c>
      <c r="C80" s="1175" t="s">
        <v>194</v>
      </c>
      <c r="D80" s="1176"/>
      <c r="E80" s="669"/>
      <c r="F80" s="370"/>
      <c r="G80" s="1171"/>
      <c r="H80" s="1172"/>
      <c r="I80" s="475"/>
      <c r="J80" s="1255" t="s">
        <v>195</v>
      </c>
      <c r="K80" s="1255"/>
      <c r="L80" s="1255"/>
      <c r="M80" s="1255"/>
      <c r="N80" s="1255"/>
      <c r="O80" s="1256"/>
      <c r="P80" s="1348">
        <f>IFERROR(INDEX('Tuition &amp; Fees'!$C$4:$D$23,MATCH(J80,'Tuition &amp; Fees'!$B$4:$B$23,0),MATCH(I80,'Tuition &amp; Fees'!$C$3:$D$3,0)),"0")*G80</f>
        <v>0</v>
      </c>
      <c r="Q80" s="1709"/>
      <c r="R80" s="408"/>
      <c r="S80" s="768"/>
      <c r="T80" s="769"/>
      <c r="U80" s="1197"/>
      <c r="V80" s="1198"/>
      <c r="W80" s="1198"/>
      <c r="X80" s="1198"/>
      <c r="Y80" s="1199"/>
      <c r="Z80" s="481">
        <f>IFERROR(INDEX('Tuition &amp; Fees'!$C$4:$D$23,MATCH(U80,'Tuition &amp; Fees'!$B$4:$B$23,0),MATCH(T80,'Tuition &amp; Fees'!$C$3:$D$3,0)),"0")*S80</f>
        <v>0</v>
      </c>
      <c r="AA80" s="408"/>
      <c r="AB80" s="477"/>
      <c r="AC80" s="479"/>
      <c r="AD80" s="1197"/>
      <c r="AE80" s="1198"/>
      <c r="AF80" s="1198"/>
      <c r="AG80" s="1198"/>
      <c r="AH80" s="1199"/>
      <c r="AI80" s="481">
        <f>IFERROR(INDEX('Tuition &amp; Fees'!$C$4:$D$23,MATCH(AD80,'Tuition &amp; Fees'!$B$4:$B$23,0),MATCH(AC80,'Tuition &amp; Fees'!$C$3:$D$3,0)),"0")*AB80</f>
        <v>0</v>
      </c>
      <c r="AJ80" s="408"/>
      <c r="AK80" s="477"/>
      <c r="AL80" s="479"/>
      <c r="AM80" s="1197"/>
      <c r="AN80" s="1198"/>
      <c r="AO80" s="1198"/>
      <c r="AP80" s="1198"/>
      <c r="AQ80" s="1199"/>
      <c r="AR80" s="481">
        <f>IFERROR(INDEX('Tuition &amp; Fees'!$C$4:$D$23,MATCH(AM80,'Tuition &amp; Fees'!$B$4:$B$23,0),MATCH(AL80,'Tuition &amp; Fees'!$C$3:$D$3,0)),"0")*AK80</f>
        <v>0</v>
      </c>
      <c r="AS80" s="408"/>
      <c r="AT80" s="477"/>
      <c r="AU80" s="479"/>
      <c r="AV80" s="1197"/>
      <c r="AW80" s="1198"/>
      <c r="AX80" s="1198"/>
      <c r="AY80" s="1198"/>
      <c r="AZ80" s="1199"/>
      <c r="BA80" s="481">
        <f>IFERROR(INDEX('Tuition &amp; Fees'!$C$4:$D$23,MATCH(AV80,'Tuition &amp; Fees'!$B$4:$B$23,0),MATCH(AU80,'Tuition &amp; Fees'!$C$3:$D$3,0)),"0")*AT80</f>
        <v>0</v>
      </c>
      <c r="BB80" s="408"/>
      <c r="BC80" s="1408">
        <f>O80+Z80+AI80+AR80+BA80</f>
        <v>0</v>
      </c>
      <c r="BD80" s="1409"/>
      <c r="BE80" s="1410"/>
    </row>
    <row r="81" spans="2:57" ht="12.75" customHeight="1" outlineLevel="1" x14ac:dyDescent="0.2">
      <c r="B81" s="779">
        <v>689036</v>
      </c>
      <c r="C81" s="1203" t="s">
        <v>196</v>
      </c>
      <c r="D81" s="1136"/>
      <c r="E81" s="669"/>
      <c r="F81" s="370"/>
      <c r="G81" s="1173"/>
      <c r="H81" s="1174"/>
      <c r="I81" s="476"/>
      <c r="J81" s="1188" t="s">
        <v>197</v>
      </c>
      <c r="K81" s="1188"/>
      <c r="L81" s="1188"/>
      <c r="M81" s="1188"/>
      <c r="N81" s="1188"/>
      <c r="O81" s="1189"/>
      <c r="P81" s="1204">
        <f>IFERROR(INDEX('Tuition &amp; Fees'!$C$27:$D$45,MATCH(J81,'Tuition &amp; Fees'!$B$27:$B$45,0),MATCH(I81,'Tuition &amp; Fees'!$C$26:$D$26,0)),"0")*G81</f>
        <v>0</v>
      </c>
      <c r="Q81" s="1708"/>
      <c r="R81" s="362"/>
      <c r="S81" s="770"/>
      <c r="T81" s="771"/>
      <c r="U81" s="1200"/>
      <c r="V81" s="1201"/>
      <c r="W81" s="1201"/>
      <c r="X81" s="1201"/>
      <c r="Y81" s="1202"/>
      <c r="Z81" s="482">
        <f>IFERROR(INDEX('Tuition &amp; Fees'!$C$27:$D$45,MATCH(U81,'Tuition &amp; Fees'!$B$27:$B$45,0),MATCH(T81,'Tuition &amp; Fees'!$C$26:$D$26,0)),"0")*S81</f>
        <v>0</v>
      </c>
      <c r="AA81" s="362"/>
      <c r="AB81" s="478"/>
      <c r="AC81" s="480"/>
      <c r="AD81" s="1200"/>
      <c r="AE81" s="1201"/>
      <c r="AF81" s="1201"/>
      <c r="AG81" s="1201"/>
      <c r="AH81" s="1202"/>
      <c r="AI81" s="482">
        <f>IFERROR(INDEX('Tuition &amp; Fees'!$C$27:$D$45,MATCH(AD81,'Tuition &amp; Fees'!$B$27:$B$45,0),MATCH(AC81,'Tuition &amp; Fees'!$C$26:$D$26,0)),"0")*AB81</f>
        <v>0</v>
      </c>
      <c r="AJ81" s="362"/>
      <c r="AK81" s="478"/>
      <c r="AL81" s="480"/>
      <c r="AM81" s="1200"/>
      <c r="AN81" s="1201"/>
      <c r="AO81" s="1201"/>
      <c r="AP81" s="1201"/>
      <c r="AQ81" s="1202"/>
      <c r="AR81" s="482">
        <f>IFERROR(INDEX('Tuition &amp; Fees'!$C$27:$D$45,MATCH(AM81,'Tuition &amp; Fees'!$B$27:$B$45,0),MATCH(AL81,'Tuition &amp; Fees'!$C$26:$D$26,0)),"0")*AK81</f>
        <v>0</v>
      </c>
      <c r="AS81" s="362"/>
      <c r="AT81" s="478"/>
      <c r="AU81" s="480"/>
      <c r="AV81" s="1200"/>
      <c r="AW81" s="1201"/>
      <c r="AX81" s="1201"/>
      <c r="AY81" s="1201"/>
      <c r="AZ81" s="1202"/>
      <c r="BA81" s="482">
        <f>IFERROR(INDEX('Tuition &amp; Fees'!$C$27:$D$45,MATCH(AV81,'Tuition &amp; Fees'!$B$27:$B$45,0),MATCH(AU81,'Tuition &amp; Fees'!$C$26:$D$26,0)),"0")*AT81</f>
        <v>0</v>
      </c>
      <c r="BB81" s="362"/>
      <c r="BC81" s="1306">
        <f>O81+Z81+AI81+AR81+BA81</f>
        <v>0</v>
      </c>
      <c r="BD81" s="1307"/>
      <c r="BE81" s="1308"/>
    </row>
    <row r="82" spans="2:57" ht="12.75" customHeight="1" outlineLevel="1" x14ac:dyDescent="0.2">
      <c r="B82" s="778">
        <v>689036</v>
      </c>
      <c r="C82" s="1203" t="s">
        <v>198</v>
      </c>
      <c r="D82" s="1136"/>
      <c r="E82" s="669"/>
      <c r="F82" s="370"/>
      <c r="G82" s="1173"/>
      <c r="H82" s="1174"/>
      <c r="I82" s="476"/>
      <c r="J82" s="1188" t="s">
        <v>199</v>
      </c>
      <c r="K82" s="1188"/>
      <c r="L82" s="1188"/>
      <c r="M82" s="1188"/>
      <c r="N82" s="1188"/>
      <c r="O82" s="1189"/>
      <c r="P82" s="1204">
        <f>IFERROR(INDEX('Tuition &amp; Fees'!$J$4:$J$14, MATCH(J82, 'Tuition &amp; Fees'!$I$4:$I$14, 0)) * G82 * I82, 0)</f>
        <v>0</v>
      </c>
      <c r="Q82" s="1708"/>
      <c r="R82" s="362"/>
      <c r="S82" s="770"/>
      <c r="T82" s="771"/>
      <c r="U82" s="1200"/>
      <c r="V82" s="1201"/>
      <c r="W82" s="1201"/>
      <c r="X82" s="1201"/>
      <c r="Y82" s="1202"/>
      <c r="Z82" s="482">
        <f>IFERROR(INDEX('Tuition &amp; Fees'!$J$4:$J$14, MATCH(U82, 'Tuition &amp; Fees'!$I$4:$I$14, 0)) * S82 * T82, 0)</f>
        <v>0</v>
      </c>
      <c r="AA82" s="362"/>
      <c r="AB82" s="770"/>
      <c r="AC82" s="771"/>
      <c r="AD82" s="1200"/>
      <c r="AE82" s="1201"/>
      <c r="AF82" s="1201"/>
      <c r="AG82" s="1201"/>
      <c r="AH82" s="1202"/>
      <c r="AI82" s="482">
        <f>IFERROR(INDEX('Tuition &amp; Fees'!$J$4:$J$14, MATCH(AD82, 'Tuition &amp; Fees'!$I$4:$I$14, 0)) * AB82 * AC82, 0)</f>
        <v>0</v>
      </c>
      <c r="AJ82" s="362"/>
      <c r="AK82" s="770"/>
      <c r="AL82" s="771"/>
      <c r="AM82" s="1200"/>
      <c r="AN82" s="1201"/>
      <c r="AO82" s="1201"/>
      <c r="AP82" s="1201"/>
      <c r="AQ82" s="1202"/>
      <c r="AR82" s="482">
        <f>IFERROR(INDEX('Tuition &amp; Fees'!$J$4:$J$14, MATCH(AM82, 'Tuition &amp; Fees'!$I$4:$I$14, 0)) * AK82 * AL82, 0)</f>
        <v>0</v>
      </c>
      <c r="AS82" s="362"/>
      <c r="AT82" s="770"/>
      <c r="AU82" s="771"/>
      <c r="AV82" s="1200"/>
      <c r="AW82" s="1201"/>
      <c r="AX82" s="1201"/>
      <c r="AY82" s="1201"/>
      <c r="AZ82" s="1202"/>
      <c r="BA82" s="482">
        <f>IFERROR(INDEX('Tuition &amp; Fees'!$J$4:$J$14, MATCH(AV82, 'Tuition &amp; Fees'!$I$4:$I$14, 0)) * AT82 * AU82, 0)</f>
        <v>0</v>
      </c>
      <c r="BB82" s="362"/>
      <c r="BC82" s="1306">
        <f>O82+Z82+AI82+AR82+BA82</f>
        <v>0</v>
      </c>
      <c r="BD82" s="1307"/>
      <c r="BE82" s="1308"/>
    </row>
    <row r="83" spans="2:57" ht="12.75" customHeight="1" outlineLevel="1" x14ac:dyDescent="0.2">
      <c r="B83" s="778">
        <v>689036</v>
      </c>
      <c r="C83" s="1203" t="s">
        <v>200</v>
      </c>
      <c r="D83" s="1136"/>
      <c r="E83" s="669"/>
      <c r="F83" s="370"/>
      <c r="G83" s="1173"/>
      <c r="H83" s="1174"/>
      <c r="I83" s="476"/>
      <c r="J83" s="1188" t="s">
        <v>199</v>
      </c>
      <c r="K83" s="1188"/>
      <c r="L83" s="1188"/>
      <c r="M83" s="1188"/>
      <c r="N83" s="1188"/>
      <c r="O83" s="1189"/>
      <c r="P83" s="1204">
        <f>IFERROR(INDEX('Tuition &amp; Fees'!$J$4:$J$14, MATCH(J83, 'Tuition &amp; Fees'!$I$4:$I$14, 0)) * G83 * I83, 0)</f>
        <v>0</v>
      </c>
      <c r="Q83" s="1708"/>
      <c r="R83" s="362"/>
      <c r="S83" s="770"/>
      <c r="T83" s="771"/>
      <c r="U83" s="1200"/>
      <c r="V83" s="1201"/>
      <c r="W83" s="1201"/>
      <c r="X83" s="1201"/>
      <c r="Y83" s="1202"/>
      <c r="Z83" s="482">
        <f>IFERROR(INDEX('Tuition &amp; Fees'!$J$18:$J$38, MATCH(U83, 'Tuition &amp; Fees'!$I$18:$I$38, 0)) * S83 * T83, 0)</f>
        <v>0</v>
      </c>
      <c r="AA83" s="362"/>
      <c r="AB83" s="770"/>
      <c r="AC83" s="771"/>
      <c r="AD83" s="1200"/>
      <c r="AE83" s="1201"/>
      <c r="AF83" s="1201"/>
      <c r="AG83" s="1201"/>
      <c r="AH83" s="1202"/>
      <c r="AI83" s="482">
        <f>IFERROR(INDEX('Tuition &amp; Fees'!$J$18:$J$38, MATCH(AD83, 'Tuition &amp; Fees'!$I$18:$I$38, 0)) * AB83 * AC83, 0)</f>
        <v>0</v>
      </c>
      <c r="AJ83" s="362"/>
      <c r="AK83" s="770"/>
      <c r="AL83" s="771"/>
      <c r="AM83" s="1200"/>
      <c r="AN83" s="1201"/>
      <c r="AO83" s="1201"/>
      <c r="AP83" s="1201"/>
      <c r="AQ83" s="1202"/>
      <c r="AR83" s="482">
        <f>IFERROR(INDEX('Tuition &amp; Fees'!$J$18:$J$38, MATCH(AM83, 'Tuition &amp; Fees'!$I$18:$I$38, 0)) * AK83 * AL83, 0)</f>
        <v>0</v>
      </c>
      <c r="AS83" s="362"/>
      <c r="AT83" s="770"/>
      <c r="AU83" s="771"/>
      <c r="AV83" s="1200"/>
      <c r="AW83" s="1201"/>
      <c r="AX83" s="1201"/>
      <c r="AY83" s="1201"/>
      <c r="AZ83" s="1202"/>
      <c r="BA83" s="482">
        <f>IFERROR(INDEX('Tuition &amp; Fees'!$J$18:$J$38, MATCH(AV83, 'Tuition &amp; Fees'!$I$18:$I$38, 0)) * AT83 * AU83, 0)</f>
        <v>0</v>
      </c>
      <c r="BB83" s="362"/>
      <c r="BC83" s="1306">
        <f>O83+Z83+AI83+AR83+BA83</f>
        <v>0</v>
      </c>
      <c r="BD83" s="1307"/>
      <c r="BE83" s="1308"/>
    </row>
    <row r="84" spans="2:57" ht="12.75" customHeight="1" outlineLevel="1" thickBot="1" x14ac:dyDescent="0.25">
      <c r="B84" s="783">
        <v>689036</v>
      </c>
      <c r="C84" s="1355" t="s">
        <v>201</v>
      </c>
      <c r="D84" s="1149"/>
      <c r="E84" s="670"/>
      <c r="F84" s="662"/>
      <c r="G84" s="1190"/>
      <c r="H84" s="1191"/>
      <c r="I84" s="1191"/>
      <c r="J84" s="1191"/>
      <c r="K84" s="1191"/>
      <c r="L84" s="1191"/>
      <c r="M84" s="1191"/>
      <c r="N84" s="1191"/>
      <c r="O84" s="1192"/>
      <c r="P84" s="1356">
        <v>0</v>
      </c>
      <c r="Q84" s="1710"/>
      <c r="R84" s="362"/>
      <c r="S84" s="1194"/>
      <c r="T84" s="1195"/>
      <c r="U84" s="1195"/>
      <c r="V84" s="1195"/>
      <c r="W84" s="1195"/>
      <c r="X84" s="1195"/>
      <c r="Y84" s="1196"/>
      <c r="Z84" s="486">
        <v>0</v>
      </c>
      <c r="AA84" s="362"/>
      <c r="AB84" s="1194"/>
      <c r="AC84" s="1195"/>
      <c r="AD84" s="1195"/>
      <c r="AE84" s="1195"/>
      <c r="AF84" s="1195"/>
      <c r="AG84" s="1195"/>
      <c r="AH84" s="1196"/>
      <c r="AI84" s="486">
        <v>0</v>
      </c>
      <c r="AJ84" s="362"/>
      <c r="AK84" s="1194"/>
      <c r="AL84" s="1195"/>
      <c r="AM84" s="1195"/>
      <c r="AN84" s="1195"/>
      <c r="AO84" s="1195"/>
      <c r="AP84" s="1195"/>
      <c r="AQ84" s="1196"/>
      <c r="AR84" s="486">
        <v>0</v>
      </c>
      <c r="AS84" s="362"/>
      <c r="AT84" s="1194"/>
      <c r="AU84" s="1195"/>
      <c r="AV84" s="1195"/>
      <c r="AW84" s="1195"/>
      <c r="AX84" s="1195"/>
      <c r="AY84" s="1195"/>
      <c r="AZ84" s="1196"/>
      <c r="BA84" s="486">
        <v>0</v>
      </c>
      <c r="BB84" s="362"/>
      <c r="BC84" s="1312">
        <f>O84+Z84+AI84+AR84+BA84</f>
        <v>0</v>
      </c>
      <c r="BD84" s="1313"/>
      <c r="BE84" s="1314"/>
    </row>
    <row r="85" spans="2:57" ht="12.75" customHeight="1" outlineLevel="1" thickBot="1" x14ac:dyDescent="0.25">
      <c r="B85" s="487" t="s">
        <v>202</v>
      </c>
      <c r="C85" s="487"/>
      <c r="D85" s="487"/>
      <c r="E85" s="942"/>
      <c r="F85" s="943"/>
      <c r="G85" s="488"/>
      <c r="H85" s="488"/>
      <c r="I85" s="488"/>
      <c r="J85" s="488"/>
      <c r="K85" s="488"/>
      <c r="L85" s="488"/>
      <c r="M85" s="488"/>
      <c r="N85" s="488"/>
      <c r="O85" s="488"/>
      <c r="P85" s="1331">
        <f>SUM(P80:Q84)</f>
        <v>0</v>
      </c>
      <c r="Q85" s="1360"/>
      <c r="R85" s="492"/>
      <c r="S85" s="488"/>
      <c r="T85" s="488"/>
      <c r="U85" s="488"/>
      <c r="V85" s="488"/>
      <c r="W85" s="488"/>
      <c r="X85" s="490"/>
      <c r="Y85" s="490"/>
      <c r="Z85" s="491">
        <f>SUM(Z80:Z84)</f>
        <v>0</v>
      </c>
      <c r="AA85" s="489"/>
      <c r="AB85" s="488"/>
      <c r="AC85" s="488"/>
      <c r="AD85" s="488"/>
      <c r="AE85" s="488"/>
      <c r="AF85" s="488"/>
      <c r="AG85" s="490"/>
      <c r="AH85" s="490"/>
      <c r="AI85" s="491">
        <f>SUM(AI80:AI84)</f>
        <v>0</v>
      </c>
      <c r="AJ85" s="489"/>
      <c r="AK85" s="488"/>
      <c r="AL85" s="488"/>
      <c r="AM85" s="488"/>
      <c r="AN85" s="488"/>
      <c r="AO85" s="488"/>
      <c r="AP85" s="490"/>
      <c r="AQ85" s="490"/>
      <c r="AR85" s="491">
        <f>SUM(AR80:AR84)</f>
        <v>0</v>
      </c>
      <c r="AS85" s="489"/>
      <c r="AT85" s="488"/>
      <c r="AU85" s="488"/>
      <c r="AV85" s="488"/>
      <c r="AW85" s="488"/>
      <c r="AX85" s="488"/>
      <c r="AY85" s="490"/>
      <c r="AZ85" s="490"/>
      <c r="BA85" s="491">
        <f>SUM(BA80:BA84)</f>
        <v>0</v>
      </c>
      <c r="BB85" s="489"/>
      <c r="BC85" s="1359">
        <f>SUM(BC80:BE84)</f>
        <v>0</v>
      </c>
      <c r="BD85" s="1332"/>
      <c r="BE85" s="1360"/>
    </row>
    <row r="86" spans="2:57" s="369" customFormat="1" ht="12.75" customHeight="1" thickBot="1" x14ac:dyDescent="0.25">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c r="AI86" s="304"/>
      <c r="AJ86" s="304"/>
      <c r="AK86" s="304"/>
      <c r="AL86" s="304"/>
      <c r="AM86" s="304"/>
      <c r="AN86" s="304"/>
      <c r="AO86" s="304"/>
      <c r="AP86" s="304"/>
      <c r="AQ86" s="304"/>
      <c r="AR86" s="304"/>
      <c r="AS86" s="304"/>
      <c r="AT86" s="304"/>
      <c r="AU86" s="304"/>
      <c r="AV86" s="304"/>
      <c r="AW86" s="304"/>
      <c r="AX86" s="304"/>
      <c r="AY86" s="304"/>
      <c r="AZ86" s="304"/>
      <c r="BA86" s="304"/>
      <c r="BB86" s="304"/>
      <c r="BC86" s="304"/>
      <c r="BD86" s="304"/>
      <c r="BE86" s="304"/>
    </row>
    <row r="87" spans="2:57" ht="12.75" customHeight="1" x14ac:dyDescent="0.2">
      <c r="B87" s="395" t="s">
        <v>203</v>
      </c>
      <c r="C87" s="396"/>
      <c r="D87" s="396"/>
      <c r="E87" s="679" t="s">
        <v>234</v>
      </c>
      <c r="F87" s="679" t="s">
        <v>235</v>
      </c>
      <c r="G87" s="396"/>
      <c r="H87" s="421"/>
      <c r="I87" s="421"/>
      <c r="J87" s="421"/>
      <c r="K87" s="422"/>
      <c r="L87" s="422"/>
      <c r="M87" s="423"/>
      <c r="N87" s="397"/>
      <c r="O87" s="397"/>
      <c r="P87" s="424"/>
      <c r="Q87" s="424"/>
      <c r="R87" s="424"/>
      <c r="S87" s="1208"/>
      <c r="T87" s="1208"/>
      <c r="U87" s="1208"/>
      <c r="V87" s="1208"/>
      <c r="W87" s="1208"/>
      <c r="X87" s="1208"/>
      <c r="Y87" s="424"/>
      <c r="Z87" s="424"/>
      <c r="AA87" s="424"/>
      <c r="AB87" s="1208"/>
      <c r="AC87" s="1208"/>
      <c r="AD87" s="1208"/>
      <c r="AE87" s="1208"/>
      <c r="AF87" s="1208"/>
      <c r="AG87" s="1208"/>
      <c r="AH87" s="424"/>
      <c r="AI87" s="424"/>
      <c r="AJ87" s="424"/>
      <c r="AK87" s="1208"/>
      <c r="AL87" s="1208"/>
      <c r="AM87" s="1208"/>
      <c r="AN87" s="1208"/>
      <c r="AO87" s="1208"/>
      <c r="AP87" s="1208"/>
      <c r="AQ87" s="424"/>
      <c r="AR87" s="424"/>
      <c r="AS87" s="424"/>
      <c r="AT87" s="1208"/>
      <c r="AU87" s="1208"/>
      <c r="AV87" s="1208"/>
      <c r="AW87" s="1208"/>
      <c r="AX87" s="1208"/>
      <c r="AY87" s="1208"/>
      <c r="AZ87" s="424"/>
      <c r="BA87" s="424"/>
      <c r="BB87" s="424"/>
      <c r="BC87" s="397"/>
      <c r="BD87" s="397"/>
      <c r="BE87" s="425"/>
    </row>
    <row r="88" spans="2:57" ht="12.75" customHeight="1" outlineLevel="1" x14ac:dyDescent="0.2">
      <c r="B88" s="427" t="s">
        <v>204</v>
      </c>
      <c r="C88" s="1175" t="s">
        <v>205</v>
      </c>
      <c r="D88" s="1176"/>
      <c r="E88" s="669"/>
      <c r="F88" s="370"/>
      <c r="G88" s="1209"/>
      <c r="H88" s="1210"/>
      <c r="I88" s="1210"/>
      <c r="J88" s="1210"/>
      <c r="K88" s="1210"/>
      <c r="L88" s="1210"/>
      <c r="M88" s="1210"/>
      <c r="N88" s="1210"/>
      <c r="O88" s="1211"/>
      <c r="P88" s="1354">
        <v>0</v>
      </c>
      <c r="Q88" s="1207"/>
      <c r="R88" s="408"/>
      <c r="S88" s="1209"/>
      <c r="T88" s="1210"/>
      <c r="U88" s="1210"/>
      <c r="V88" s="1210"/>
      <c r="W88" s="1210"/>
      <c r="X88" s="1211"/>
      <c r="Y88" s="1206">
        <v>0</v>
      </c>
      <c r="Z88" s="1207"/>
      <c r="AA88" s="408"/>
      <c r="AB88" s="1209"/>
      <c r="AC88" s="1210"/>
      <c r="AD88" s="1210"/>
      <c r="AE88" s="1210"/>
      <c r="AF88" s="1210"/>
      <c r="AG88" s="1211"/>
      <c r="AH88" s="1206">
        <v>0</v>
      </c>
      <c r="AI88" s="1207"/>
      <c r="AJ88" s="408"/>
      <c r="AK88" s="1209"/>
      <c r="AL88" s="1210"/>
      <c r="AM88" s="1210"/>
      <c r="AN88" s="1210"/>
      <c r="AO88" s="1210"/>
      <c r="AP88" s="1211"/>
      <c r="AQ88" s="1206">
        <v>0</v>
      </c>
      <c r="AR88" s="1207"/>
      <c r="AS88" s="408"/>
      <c r="AT88" s="1209"/>
      <c r="AU88" s="1210"/>
      <c r="AV88" s="1210"/>
      <c r="AW88" s="1210"/>
      <c r="AX88" s="1210"/>
      <c r="AY88" s="1211"/>
      <c r="AZ88" s="1206">
        <v>0</v>
      </c>
      <c r="BA88" s="1207"/>
      <c r="BB88" s="408"/>
      <c r="BC88" s="1301">
        <f>P88+Y88+AH88+AQ88+AZ88</f>
        <v>0</v>
      </c>
      <c r="BD88" s="1302"/>
      <c r="BE88" s="1303"/>
    </row>
    <row r="89" spans="2:57" ht="12.75" customHeight="1" outlineLevel="1" x14ac:dyDescent="0.2">
      <c r="B89" s="364">
        <v>271410</v>
      </c>
      <c r="C89" s="1203" t="s">
        <v>122</v>
      </c>
      <c r="D89" s="1136"/>
      <c r="E89" s="669"/>
      <c r="F89" s="370"/>
      <c r="G89" s="1130"/>
      <c r="H89" s="1131"/>
      <c r="I89" s="1131"/>
      <c r="J89" s="1131"/>
      <c r="K89" s="1131"/>
      <c r="L89" s="1131"/>
      <c r="M89" s="1131"/>
      <c r="N89" s="1131"/>
      <c r="O89" s="1133"/>
      <c r="P89" s="1161">
        <v>0</v>
      </c>
      <c r="Q89" s="1132"/>
      <c r="R89" s="362"/>
      <c r="S89" s="1130"/>
      <c r="T89" s="1131"/>
      <c r="U89" s="1131"/>
      <c r="V89" s="1131"/>
      <c r="W89" s="1131"/>
      <c r="X89" s="1133"/>
      <c r="Y89" s="1162">
        <v>0</v>
      </c>
      <c r="Z89" s="1132"/>
      <c r="AA89" s="362"/>
      <c r="AB89" s="1130"/>
      <c r="AC89" s="1131"/>
      <c r="AD89" s="1131"/>
      <c r="AE89" s="1131"/>
      <c r="AF89" s="1131"/>
      <c r="AG89" s="1133"/>
      <c r="AH89" s="1162">
        <v>0</v>
      </c>
      <c r="AI89" s="1132"/>
      <c r="AJ89" s="362"/>
      <c r="AK89" s="1130"/>
      <c r="AL89" s="1131"/>
      <c r="AM89" s="1131"/>
      <c r="AN89" s="1131"/>
      <c r="AO89" s="1131"/>
      <c r="AP89" s="1133"/>
      <c r="AQ89" s="1162">
        <v>0</v>
      </c>
      <c r="AR89" s="1132"/>
      <c r="AS89" s="362"/>
      <c r="AT89" s="1130"/>
      <c r="AU89" s="1131"/>
      <c r="AV89" s="1131"/>
      <c r="AW89" s="1131"/>
      <c r="AX89" s="1131"/>
      <c r="AY89" s="1133"/>
      <c r="AZ89" s="1162">
        <v>0</v>
      </c>
      <c r="BA89" s="1132"/>
      <c r="BB89" s="362"/>
      <c r="BC89" s="1250">
        <f t="shared" ref="BC89:BC95" si="104">P89+Y89+AH89+AQ89+AZ89</f>
        <v>0</v>
      </c>
      <c r="BD89" s="1251"/>
      <c r="BE89" s="1252"/>
    </row>
    <row r="90" spans="2:57" ht="12.75" customHeight="1" outlineLevel="1" x14ac:dyDescent="0.2">
      <c r="B90" s="364">
        <v>218105</v>
      </c>
      <c r="C90" s="1203" t="s">
        <v>206</v>
      </c>
      <c r="D90" s="1136"/>
      <c r="E90" s="669"/>
      <c r="F90" s="370"/>
      <c r="G90" s="1130"/>
      <c r="H90" s="1131"/>
      <c r="I90" s="1131"/>
      <c r="J90" s="1131"/>
      <c r="K90" s="1131"/>
      <c r="L90" s="1131"/>
      <c r="M90" s="1131"/>
      <c r="N90" s="1131"/>
      <c r="O90" s="1133"/>
      <c r="P90" s="1161">
        <v>0</v>
      </c>
      <c r="Q90" s="1132"/>
      <c r="R90" s="362"/>
      <c r="S90" s="1130"/>
      <c r="T90" s="1131"/>
      <c r="U90" s="1131"/>
      <c r="V90" s="1131"/>
      <c r="W90" s="1131"/>
      <c r="X90" s="1133"/>
      <c r="Y90" s="1150">
        <v>0</v>
      </c>
      <c r="Z90" s="1151"/>
      <c r="AA90" s="362"/>
      <c r="AB90" s="1130"/>
      <c r="AC90" s="1131"/>
      <c r="AD90" s="1131"/>
      <c r="AE90" s="1131"/>
      <c r="AF90" s="1131"/>
      <c r="AG90" s="1133"/>
      <c r="AH90" s="1150">
        <v>0</v>
      </c>
      <c r="AI90" s="1151"/>
      <c r="AJ90" s="362"/>
      <c r="AK90" s="1130"/>
      <c r="AL90" s="1131"/>
      <c r="AM90" s="1131"/>
      <c r="AN90" s="1131"/>
      <c r="AO90" s="1131"/>
      <c r="AP90" s="1133"/>
      <c r="AQ90" s="1150">
        <v>0</v>
      </c>
      <c r="AR90" s="1151"/>
      <c r="AS90" s="362"/>
      <c r="AT90" s="1130"/>
      <c r="AU90" s="1131"/>
      <c r="AV90" s="1131"/>
      <c r="AW90" s="1131"/>
      <c r="AX90" s="1131"/>
      <c r="AY90" s="1133"/>
      <c r="AZ90" s="1150">
        <v>0</v>
      </c>
      <c r="BA90" s="1151"/>
      <c r="BB90" s="362"/>
      <c r="BC90" s="1250">
        <f t="shared" si="104"/>
        <v>0</v>
      </c>
      <c r="BD90" s="1251"/>
      <c r="BE90" s="1252"/>
    </row>
    <row r="91" spans="2:57" ht="12.75" customHeight="1" outlineLevel="1" x14ac:dyDescent="0.2">
      <c r="B91" s="364"/>
      <c r="C91" s="1203" t="s">
        <v>207</v>
      </c>
      <c r="D91" s="1136"/>
      <c r="E91" s="669"/>
      <c r="F91" s="370"/>
      <c r="G91" s="1130"/>
      <c r="H91" s="1131"/>
      <c r="I91" s="1131"/>
      <c r="J91" s="1131"/>
      <c r="K91" s="1131"/>
      <c r="L91" s="1131"/>
      <c r="M91" s="1131"/>
      <c r="N91" s="1131"/>
      <c r="O91" s="1133"/>
      <c r="P91" s="1161">
        <v>0</v>
      </c>
      <c r="Q91" s="1132"/>
      <c r="R91" s="362"/>
      <c r="S91" s="1130"/>
      <c r="T91" s="1131"/>
      <c r="U91" s="1131"/>
      <c r="V91" s="1131"/>
      <c r="W91" s="1131"/>
      <c r="X91" s="1133"/>
      <c r="Y91" s="1162">
        <v>0</v>
      </c>
      <c r="Z91" s="1132"/>
      <c r="AA91" s="362"/>
      <c r="AB91" s="1130"/>
      <c r="AC91" s="1131"/>
      <c r="AD91" s="1131"/>
      <c r="AE91" s="1131"/>
      <c r="AF91" s="1131"/>
      <c r="AG91" s="1133"/>
      <c r="AH91" s="1162">
        <v>0</v>
      </c>
      <c r="AI91" s="1132"/>
      <c r="AJ91" s="362"/>
      <c r="AK91" s="1130"/>
      <c r="AL91" s="1131"/>
      <c r="AM91" s="1131"/>
      <c r="AN91" s="1131"/>
      <c r="AO91" s="1131"/>
      <c r="AP91" s="1133"/>
      <c r="AQ91" s="1162">
        <v>0</v>
      </c>
      <c r="AR91" s="1132"/>
      <c r="AS91" s="362"/>
      <c r="AT91" s="1130"/>
      <c r="AU91" s="1131"/>
      <c r="AV91" s="1131"/>
      <c r="AW91" s="1131"/>
      <c r="AX91" s="1131"/>
      <c r="AY91" s="1133"/>
      <c r="AZ91" s="1162">
        <v>0</v>
      </c>
      <c r="BA91" s="1132"/>
      <c r="BB91" s="362"/>
      <c r="BC91" s="1250">
        <f t="shared" si="104"/>
        <v>0</v>
      </c>
      <c r="BD91" s="1251"/>
      <c r="BE91" s="1252"/>
    </row>
    <row r="92" spans="2:57" ht="12.75" customHeight="1" outlineLevel="1" x14ac:dyDescent="0.2">
      <c r="B92" s="364"/>
      <c r="C92" s="1203"/>
      <c r="D92" s="1136"/>
      <c r="E92" s="669"/>
      <c r="F92" s="370"/>
      <c r="G92" s="1130"/>
      <c r="H92" s="1131"/>
      <c r="I92" s="1131"/>
      <c r="J92" s="1131"/>
      <c r="K92" s="1131"/>
      <c r="L92" s="1131"/>
      <c r="M92" s="1131"/>
      <c r="N92" s="1131"/>
      <c r="O92" s="1133"/>
      <c r="P92" s="1161">
        <v>0</v>
      </c>
      <c r="Q92" s="1132"/>
      <c r="R92" s="362"/>
      <c r="S92" s="1130"/>
      <c r="T92" s="1131"/>
      <c r="U92" s="1131"/>
      <c r="V92" s="1131"/>
      <c r="W92" s="1131"/>
      <c r="X92" s="1133"/>
      <c r="Y92" s="1162">
        <v>0</v>
      </c>
      <c r="Z92" s="1132"/>
      <c r="AA92" s="362"/>
      <c r="AB92" s="1130"/>
      <c r="AC92" s="1131"/>
      <c r="AD92" s="1131"/>
      <c r="AE92" s="1131"/>
      <c r="AF92" s="1131"/>
      <c r="AG92" s="1133"/>
      <c r="AH92" s="1162">
        <v>0</v>
      </c>
      <c r="AI92" s="1132"/>
      <c r="AJ92" s="362"/>
      <c r="AK92" s="1130"/>
      <c r="AL92" s="1131"/>
      <c r="AM92" s="1131"/>
      <c r="AN92" s="1131"/>
      <c r="AO92" s="1131"/>
      <c r="AP92" s="1133"/>
      <c r="AQ92" s="1162">
        <v>0</v>
      </c>
      <c r="AR92" s="1132"/>
      <c r="AS92" s="362"/>
      <c r="AT92" s="1130"/>
      <c r="AU92" s="1131"/>
      <c r="AV92" s="1131"/>
      <c r="AW92" s="1131"/>
      <c r="AX92" s="1131"/>
      <c r="AY92" s="1133"/>
      <c r="AZ92" s="1162">
        <v>0</v>
      </c>
      <c r="BA92" s="1132"/>
      <c r="BB92" s="362"/>
      <c r="BC92" s="1250">
        <f t="shared" si="104"/>
        <v>0</v>
      </c>
      <c r="BD92" s="1251"/>
      <c r="BE92" s="1252"/>
    </row>
    <row r="93" spans="2:57" ht="12.75" customHeight="1" outlineLevel="1" x14ac:dyDescent="0.2">
      <c r="B93" s="364"/>
      <c r="C93" s="1203"/>
      <c r="D93" s="1136"/>
      <c r="E93" s="669"/>
      <c r="F93" s="370"/>
      <c r="G93" s="1130"/>
      <c r="H93" s="1131"/>
      <c r="I93" s="1131"/>
      <c r="J93" s="1131"/>
      <c r="K93" s="1131"/>
      <c r="L93" s="1131"/>
      <c r="M93" s="1131"/>
      <c r="N93" s="1131"/>
      <c r="O93" s="1133"/>
      <c r="P93" s="1315">
        <v>0</v>
      </c>
      <c r="Q93" s="1132"/>
      <c r="R93" s="362"/>
      <c r="S93" s="1130"/>
      <c r="T93" s="1131"/>
      <c r="U93" s="1131"/>
      <c r="V93" s="1131"/>
      <c r="W93" s="1131"/>
      <c r="X93" s="1133"/>
      <c r="Y93" s="1263">
        <v>0</v>
      </c>
      <c r="Z93" s="1132"/>
      <c r="AA93" s="362"/>
      <c r="AB93" s="1130"/>
      <c r="AC93" s="1131"/>
      <c r="AD93" s="1131"/>
      <c r="AE93" s="1131"/>
      <c r="AF93" s="1131"/>
      <c r="AG93" s="1133"/>
      <c r="AH93" s="1263">
        <v>0</v>
      </c>
      <c r="AI93" s="1132"/>
      <c r="AJ93" s="362"/>
      <c r="AK93" s="1130"/>
      <c r="AL93" s="1131"/>
      <c r="AM93" s="1131"/>
      <c r="AN93" s="1131"/>
      <c r="AO93" s="1131"/>
      <c r="AP93" s="1133"/>
      <c r="AQ93" s="1263">
        <v>0</v>
      </c>
      <c r="AR93" s="1132"/>
      <c r="AS93" s="362"/>
      <c r="AT93" s="1130"/>
      <c r="AU93" s="1131"/>
      <c r="AV93" s="1131"/>
      <c r="AW93" s="1131"/>
      <c r="AX93" s="1131"/>
      <c r="AY93" s="1133"/>
      <c r="AZ93" s="1263">
        <v>0</v>
      </c>
      <c r="BA93" s="1132"/>
      <c r="BB93" s="362"/>
      <c r="BC93" s="1250">
        <f t="shared" si="104"/>
        <v>0</v>
      </c>
      <c r="BD93" s="1251"/>
      <c r="BE93" s="1252"/>
    </row>
    <row r="94" spans="2:57" ht="12.75" customHeight="1" outlineLevel="1" x14ac:dyDescent="0.2">
      <c r="B94" s="364"/>
      <c r="C94" s="1203"/>
      <c r="D94" s="1136"/>
      <c r="E94" s="669"/>
      <c r="F94" s="370"/>
      <c r="G94" s="1130"/>
      <c r="H94" s="1131"/>
      <c r="I94" s="1131"/>
      <c r="J94" s="1131"/>
      <c r="K94" s="1131"/>
      <c r="L94" s="1131"/>
      <c r="M94" s="1131"/>
      <c r="N94" s="1131"/>
      <c r="O94" s="1133"/>
      <c r="P94" s="1315">
        <v>0</v>
      </c>
      <c r="Q94" s="1132"/>
      <c r="R94" s="362"/>
      <c r="S94" s="1130"/>
      <c r="T94" s="1131"/>
      <c r="U94" s="1131"/>
      <c r="V94" s="1131"/>
      <c r="W94" s="1131"/>
      <c r="X94" s="1133"/>
      <c r="Y94" s="1263">
        <v>0</v>
      </c>
      <c r="Z94" s="1132"/>
      <c r="AA94" s="362"/>
      <c r="AB94" s="1130"/>
      <c r="AC94" s="1131"/>
      <c r="AD94" s="1131"/>
      <c r="AE94" s="1131"/>
      <c r="AF94" s="1131"/>
      <c r="AG94" s="1133"/>
      <c r="AH94" s="1263">
        <v>0</v>
      </c>
      <c r="AI94" s="1132"/>
      <c r="AJ94" s="362"/>
      <c r="AK94" s="1130"/>
      <c r="AL94" s="1131"/>
      <c r="AM94" s="1131"/>
      <c r="AN94" s="1131"/>
      <c r="AO94" s="1131"/>
      <c r="AP94" s="1133"/>
      <c r="AQ94" s="1263">
        <v>0</v>
      </c>
      <c r="AR94" s="1132"/>
      <c r="AS94" s="362"/>
      <c r="AT94" s="1130"/>
      <c r="AU94" s="1131"/>
      <c r="AV94" s="1131"/>
      <c r="AW94" s="1131"/>
      <c r="AX94" s="1131"/>
      <c r="AY94" s="1133"/>
      <c r="AZ94" s="1263">
        <v>0</v>
      </c>
      <c r="BA94" s="1132"/>
      <c r="BB94" s="362"/>
      <c r="BC94" s="1250">
        <f t="shared" si="104"/>
        <v>0</v>
      </c>
      <c r="BD94" s="1251"/>
      <c r="BE94" s="1252"/>
    </row>
    <row r="95" spans="2:57" ht="12.75" customHeight="1" outlineLevel="1" thickBot="1" x14ac:dyDescent="0.25">
      <c r="B95" s="485"/>
      <c r="C95" s="1355"/>
      <c r="D95" s="1149"/>
      <c r="E95" s="669"/>
      <c r="F95" s="370"/>
      <c r="G95" s="1261"/>
      <c r="H95" s="1216"/>
      <c r="I95" s="1216"/>
      <c r="J95" s="1216"/>
      <c r="K95" s="1216"/>
      <c r="L95" s="1216"/>
      <c r="M95" s="1216"/>
      <c r="N95" s="1216"/>
      <c r="O95" s="1262"/>
      <c r="P95" s="1148">
        <v>0</v>
      </c>
      <c r="Q95" s="1149"/>
      <c r="R95" s="362"/>
      <c r="S95" s="1264"/>
      <c r="T95" s="1265"/>
      <c r="U95" s="1265"/>
      <c r="V95" s="1265"/>
      <c r="W95" s="1265"/>
      <c r="X95" s="1266"/>
      <c r="Y95" s="1148">
        <v>0</v>
      </c>
      <c r="Z95" s="1149"/>
      <c r="AA95" s="414"/>
      <c r="AB95" s="1264"/>
      <c r="AC95" s="1265"/>
      <c r="AD95" s="1265"/>
      <c r="AE95" s="1265"/>
      <c r="AF95" s="1265"/>
      <c r="AG95" s="1266"/>
      <c r="AH95" s="1148">
        <v>0</v>
      </c>
      <c r="AI95" s="1149"/>
      <c r="AJ95" s="414"/>
      <c r="AK95" s="1264"/>
      <c r="AL95" s="1265"/>
      <c r="AM95" s="1265"/>
      <c r="AN95" s="1265"/>
      <c r="AO95" s="1265"/>
      <c r="AP95" s="1266"/>
      <c r="AQ95" s="1148">
        <v>0</v>
      </c>
      <c r="AR95" s="1149"/>
      <c r="AS95" s="414"/>
      <c r="AT95" s="1264"/>
      <c r="AU95" s="1265"/>
      <c r="AV95" s="1265"/>
      <c r="AW95" s="1265"/>
      <c r="AX95" s="1265"/>
      <c r="AY95" s="1266"/>
      <c r="AZ95" s="1148">
        <v>0</v>
      </c>
      <c r="BA95" s="1149"/>
      <c r="BB95" s="362"/>
      <c r="BC95" s="1316">
        <f t="shared" si="104"/>
        <v>0</v>
      </c>
      <c r="BD95" s="1317"/>
      <c r="BE95" s="1318"/>
    </row>
    <row r="96" spans="2:57" ht="12.75" customHeight="1" outlineLevel="1" thickBot="1" x14ac:dyDescent="0.25">
      <c r="B96" s="500" t="s">
        <v>208</v>
      </c>
      <c r="C96" s="501"/>
      <c r="D96" s="501"/>
      <c r="E96" s="501"/>
      <c r="F96" s="501"/>
      <c r="G96" s="502"/>
      <c r="H96" s="502"/>
      <c r="I96" s="502"/>
      <c r="J96" s="502"/>
      <c r="K96" s="502"/>
      <c r="L96" s="502"/>
      <c r="M96" s="502"/>
      <c r="N96" s="502"/>
      <c r="O96" s="502"/>
      <c r="P96" s="1282">
        <f>SUM(P88:Q95)</f>
        <v>0</v>
      </c>
      <c r="Q96" s="1180"/>
      <c r="R96" s="503"/>
      <c r="S96" s="502"/>
      <c r="T96" s="502"/>
      <c r="U96" s="502"/>
      <c r="V96" s="502"/>
      <c r="W96" s="504"/>
      <c r="X96" s="505"/>
      <c r="Y96" s="1725">
        <f>SUM(Y88:Z95)</f>
        <v>0</v>
      </c>
      <c r="Z96" s="1726"/>
      <c r="AA96" s="426"/>
      <c r="AB96" s="502"/>
      <c r="AC96" s="502"/>
      <c r="AD96" s="502"/>
      <c r="AE96" s="502"/>
      <c r="AF96" s="504"/>
      <c r="AG96" s="505"/>
      <c r="AH96" s="1725">
        <f>SUM(AH88:AI95)</f>
        <v>0</v>
      </c>
      <c r="AI96" s="1726"/>
      <c r="AJ96" s="426"/>
      <c r="AK96" s="502"/>
      <c r="AL96" s="502"/>
      <c r="AM96" s="502"/>
      <c r="AN96" s="502"/>
      <c r="AO96" s="504"/>
      <c r="AP96" s="505"/>
      <c r="AQ96" s="1725">
        <f>SUM(AQ88:AR95)</f>
        <v>0</v>
      </c>
      <c r="AR96" s="1726"/>
      <c r="AS96" s="426"/>
      <c r="AT96" s="502"/>
      <c r="AU96" s="502"/>
      <c r="AV96" s="502"/>
      <c r="AW96" s="502"/>
      <c r="AX96" s="504"/>
      <c r="AY96" s="505"/>
      <c r="AZ96" s="1725">
        <f>SUM(AZ88:BA95)</f>
        <v>0</v>
      </c>
      <c r="BA96" s="1726"/>
      <c r="BB96" s="503"/>
      <c r="BC96" s="1322">
        <f>SUM(BC88:BE95)</f>
        <v>0</v>
      </c>
      <c r="BD96" s="1179"/>
      <c r="BE96" s="1180"/>
    </row>
    <row r="97" spans="2:57" s="369" customFormat="1" ht="12.75" customHeight="1" thickBot="1" x14ac:dyDescent="0.25">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c r="AH97" s="304"/>
      <c r="AI97" s="304"/>
      <c r="AJ97" s="304"/>
      <c r="AK97" s="304"/>
      <c r="AL97" s="304"/>
      <c r="AM97" s="304"/>
      <c r="AN97" s="304"/>
      <c r="AO97" s="304"/>
      <c r="AP97" s="304"/>
      <c r="AQ97" s="304"/>
      <c r="AR97" s="304"/>
      <c r="AS97" s="304"/>
      <c r="AT97" s="304"/>
      <c r="AU97" s="304"/>
      <c r="AV97" s="304"/>
      <c r="AW97" s="304"/>
      <c r="AX97" s="304"/>
      <c r="AY97" s="304"/>
      <c r="AZ97" s="304"/>
      <c r="BA97" s="304"/>
      <c r="BB97" s="304"/>
      <c r="BC97" s="304"/>
      <c r="BD97" s="304"/>
      <c r="BE97" s="304"/>
    </row>
    <row r="98" spans="2:57" ht="12.75" customHeight="1" x14ac:dyDescent="0.2">
      <c r="B98" s="804" t="s">
        <v>238</v>
      </c>
      <c r="C98" s="393"/>
      <c r="D98" s="393"/>
      <c r="E98" s="680" t="s">
        <v>234</v>
      </c>
      <c r="F98" s="680" t="s">
        <v>235</v>
      </c>
      <c r="G98" s="394"/>
      <c r="H98" s="394"/>
      <c r="I98" s="394"/>
      <c r="J98" s="394"/>
      <c r="K98" s="394"/>
      <c r="L98" s="394"/>
      <c r="M98" s="394"/>
      <c r="N98" s="394"/>
      <c r="O98" s="394"/>
      <c r="P98" s="394"/>
      <c r="Q98" s="394"/>
      <c r="R98" s="394"/>
      <c r="S98" s="394"/>
      <c r="T98" s="394"/>
      <c r="U98" s="394"/>
      <c r="V98" s="394"/>
      <c r="W98" s="394"/>
      <c r="X98" s="394"/>
      <c r="Y98" s="394"/>
      <c r="Z98" s="394"/>
      <c r="AA98" s="394"/>
      <c r="AB98" s="394"/>
      <c r="AC98" s="394"/>
      <c r="AD98" s="394"/>
      <c r="AE98" s="394"/>
      <c r="AF98" s="394"/>
      <c r="AG98" s="394"/>
      <c r="AH98" s="394"/>
      <c r="AI98" s="394"/>
      <c r="AJ98" s="394"/>
      <c r="AK98" s="394"/>
      <c r="AL98" s="394"/>
      <c r="AM98" s="394"/>
      <c r="AN98" s="394"/>
      <c r="AO98" s="394"/>
      <c r="AP98" s="394"/>
      <c r="AQ98" s="394"/>
      <c r="AR98" s="394"/>
      <c r="AS98" s="394"/>
      <c r="AT98" s="394"/>
      <c r="AU98" s="394"/>
      <c r="AV98" s="394"/>
      <c r="AW98" s="394"/>
      <c r="AX98" s="394"/>
      <c r="AY98" s="394"/>
      <c r="AZ98" s="394"/>
      <c r="BA98" s="394"/>
      <c r="BB98" s="394"/>
      <c r="BC98" s="394"/>
      <c r="BD98" s="394"/>
      <c r="BE98" s="454"/>
    </row>
    <row r="99" spans="2:57" ht="12.75" customHeight="1" outlineLevel="1" x14ac:dyDescent="0.2">
      <c r="B99" s="455"/>
      <c r="C99" s="354" t="s">
        <v>183</v>
      </c>
      <c r="D99" s="456"/>
      <c r="E99" s="669"/>
      <c r="F99" s="370"/>
      <c r="G99" s="457"/>
      <c r="H99" s="458"/>
      <c r="I99" s="458"/>
      <c r="J99" s="458"/>
      <c r="K99" s="459"/>
      <c r="L99" s="459"/>
      <c r="M99" s="460"/>
      <c r="N99" s="1721">
        <f>MIN(P99,25000)</f>
        <v>0</v>
      </c>
      <c r="O99" s="1722"/>
      <c r="P99" s="1723">
        <v>0</v>
      </c>
      <c r="Q99" s="1724"/>
      <c r="R99" s="461"/>
      <c r="S99" s="410"/>
      <c r="T99" s="411"/>
      <c r="U99" s="411"/>
      <c r="V99" s="411"/>
      <c r="W99" s="1711">
        <f>IF(P99+Y99&gt;=25000,MAX(25000-(P99),0), Y99)</f>
        <v>0</v>
      </c>
      <c r="X99" s="1712"/>
      <c r="Y99" s="1713">
        <v>0</v>
      </c>
      <c r="Z99" s="1714"/>
      <c r="AA99" s="461"/>
      <c r="AB99" s="410"/>
      <c r="AC99" s="411"/>
      <c r="AD99" s="411"/>
      <c r="AE99" s="411"/>
      <c r="AF99" s="1711">
        <f>IF(Y99+AH99+P99&gt;=25000,MAX(25000-(Y99+P99),0), AH99)</f>
        <v>0</v>
      </c>
      <c r="AG99" s="1712"/>
      <c r="AH99" s="1713">
        <v>0</v>
      </c>
      <c r="AI99" s="1714"/>
      <c r="AJ99" s="461"/>
      <c r="AK99" s="410"/>
      <c r="AL99" s="411"/>
      <c r="AM99" s="411"/>
      <c r="AN99" s="411"/>
      <c r="AO99" s="1711">
        <f>IF(AH99+AQ99+Y99+P99&gt;=25000,MAX(25000-(AH99+P99+Y99),0), AQ99)</f>
        <v>0</v>
      </c>
      <c r="AP99" s="1712"/>
      <c r="AQ99" s="1713">
        <v>0</v>
      </c>
      <c r="AR99" s="1714"/>
      <c r="AS99" s="461"/>
      <c r="AT99" s="410"/>
      <c r="AU99" s="411"/>
      <c r="AV99" s="411"/>
      <c r="AW99" s="411"/>
      <c r="AX99" s="1711">
        <f>IF(AQ99+AZ99+AH99+Y99+P99&gt;=25000,MAX(25000-(P99+Y99+AH99+AQ99),0), AZ99)</f>
        <v>0</v>
      </c>
      <c r="AY99" s="1712"/>
      <c r="AZ99" s="1713">
        <v>0</v>
      </c>
      <c r="BA99" s="1714"/>
      <c r="BB99" s="461"/>
      <c r="BC99" s="1301">
        <f>P99+Y99+AH99+AQ99+AZ99</f>
        <v>0</v>
      </c>
      <c r="BD99" s="1302"/>
      <c r="BE99" s="1303"/>
    </row>
    <row r="100" spans="2:57" ht="12.75" customHeight="1" outlineLevel="1" x14ac:dyDescent="0.2">
      <c r="B100" s="409"/>
      <c r="C100" s="354" t="s">
        <v>184</v>
      </c>
      <c r="D100" s="456"/>
      <c r="E100" s="669"/>
      <c r="F100" s="370"/>
      <c r="G100" s="462"/>
      <c r="H100" s="410"/>
      <c r="I100" s="410"/>
      <c r="J100" s="410"/>
      <c r="K100" s="411"/>
      <c r="L100" s="411"/>
      <c r="M100" s="412"/>
      <c r="N100" s="1715">
        <f>MIN(P100,25000)</f>
        <v>0</v>
      </c>
      <c r="O100" s="1716"/>
      <c r="P100" s="1186">
        <v>0</v>
      </c>
      <c r="Q100" s="1717"/>
      <c r="R100" s="362"/>
      <c r="S100" s="410"/>
      <c r="T100" s="411"/>
      <c r="U100" s="411"/>
      <c r="V100" s="411"/>
      <c r="W100" s="1718">
        <f t="shared" ref="W100:W110" si="105">IF(P100+Y100&gt;=25000,MAX(25000-(P100),0), Y100)</f>
        <v>0</v>
      </c>
      <c r="X100" s="1719"/>
      <c r="Y100" s="1204">
        <v>0</v>
      </c>
      <c r="Z100" s="1720"/>
      <c r="AA100" s="362"/>
      <c r="AB100" s="410"/>
      <c r="AC100" s="411"/>
      <c r="AD100" s="411"/>
      <c r="AE100" s="411"/>
      <c r="AF100" s="1711">
        <f t="shared" ref="AF100:AF110" si="106">IF(Y100+AH100+P100&gt;=25000,MAX(25000-(Y100+P100),0), AH100)</f>
        <v>0</v>
      </c>
      <c r="AG100" s="1712"/>
      <c r="AH100" s="1204">
        <v>0</v>
      </c>
      <c r="AI100" s="1720"/>
      <c r="AJ100" s="362"/>
      <c r="AK100" s="410"/>
      <c r="AL100" s="411"/>
      <c r="AM100" s="411"/>
      <c r="AN100" s="411"/>
      <c r="AO100" s="1711">
        <f t="shared" ref="AO100:AO110" si="107">IF(AH100+AQ100+Y100+P100&gt;=25000,MAX(25000-(AH100+P100+Y100),0), AQ100)</f>
        <v>0</v>
      </c>
      <c r="AP100" s="1712"/>
      <c r="AQ100" s="1204">
        <v>0</v>
      </c>
      <c r="AR100" s="1720"/>
      <c r="AS100" s="362"/>
      <c r="AT100" s="410"/>
      <c r="AU100" s="411"/>
      <c r="AV100" s="411"/>
      <c r="AW100" s="411"/>
      <c r="AX100" s="1711">
        <f t="shared" ref="AX100:AX110" si="108">IF(AQ100+AZ100+AH100+Y100+P100&gt;=25000,MAX(25000-(P100+Y100+AH100+AQ100),0), AZ100)</f>
        <v>0</v>
      </c>
      <c r="AY100" s="1712"/>
      <c r="AZ100" s="1204">
        <v>0</v>
      </c>
      <c r="BA100" s="1720"/>
      <c r="BB100" s="362"/>
      <c r="BC100" s="1250">
        <f t="shared" ref="BC100:BC110" si="109">P100+Y100+AH100+AQ100+AZ100</f>
        <v>0</v>
      </c>
      <c r="BD100" s="1251"/>
      <c r="BE100" s="1252"/>
    </row>
    <row r="101" spans="2:57" ht="12.75" customHeight="1" outlineLevel="1" x14ac:dyDescent="0.2">
      <c r="B101" s="409"/>
      <c r="C101" s="354" t="s">
        <v>185</v>
      </c>
      <c r="D101" s="456"/>
      <c r="E101" s="669"/>
      <c r="F101" s="370"/>
      <c r="G101" s="462"/>
      <c r="H101" s="410"/>
      <c r="I101" s="410"/>
      <c r="J101" s="410"/>
      <c r="K101" s="411"/>
      <c r="L101" s="411"/>
      <c r="M101" s="412"/>
      <c r="N101" s="1729">
        <f>MIN(P101,25000)</f>
        <v>0</v>
      </c>
      <c r="O101" s="1730"/>
      <c r="P101" s="1325">
        <v>0</v>
      </c>
      <c r="Q101" s="1731"/>
      <c r="R101" s="362"/>
      <c r="S101" s="410"/>
      <c r="T101" s="411"/>
      <c r="U101" s="411"/>
      <c r="V101" s="411"/>
      <c r="W101" s="1718">
        <f t="shared" si="105"/>
        <v>0</v>
      </c>
      <c r="X101" s="1719"/>
      <c r="Y101" s="1727">
        <v>0</v>
      </c>
      <c r="Z101" s="1728"/>
      <c r="AA101" s="362"/>
      <c r="AB101" s="410"/>
      <c r="AC101" s="411"/>
      <c r="AD101" s="411"/>
      <c r="AE101" s="411"/>
      <c r="AF101" s="1711">
        <f t="shared" si="106"/>
        <v>0</v>
      </c>
      <c r="AG101" s="1712"/>
      <c r="AH101" s="1727">
        <v>0</v>
      </c>
      <c r="AI101" s="1728"/>
      <c r="AJ101" s="362"/>
      <c r="AK101" s="410"/>
      <c r="AL101" s="411"/>
      <c r="AM101" s="411"/>
      <c r="AN101" s="411"/>
      <c r="AO101" s="1711">
        <f t="shared" si="107"/>
        <v>0</v>
      </c>
      <c r="AP101" s="1712"/>
      <c r="AQ101" s="1727">
        <v>0</v>
      </c>
      <c r="AR101" s="1728"/>
      <c r="AS101" s="362"/>
      <c r="AT101" s="410"/>
      <c r="AU101" s="411"/>
      <c r="AV101" s="411"/>
      <c r="AW101" s="411"/>
      <c r="AX101" s="1711">
        <f t="shared" si="108"/>
        <v>0</v>
      </c>
      <c r="AY101" s="1712"/>
      <c r="AZ101" s="1727">
        <v>0</v>
      </c>
      <c r="BA101" s="1728"/>
      <c r="BB101" s="362"/>
      <c r="BC101" s="1250">
        <f t="shared" si="109"/>
        <v>0</v>
      </c>
      <c r="BD101" s="1251"/>
      <c r="BE101" s="1252"/>
    </row>
    <row r="102" spans="2:57" ht="12.75" customHeight="1" outlineLevel="1" x14ac:dyDescent="0.2">
      <c r="B102" s="409"/>
      <c r="C102" s="354" t="s">
        <v>186</v>
      </c>
      <c r="D102" s="456"/>
      <c r="E102" s="669"/>
      <c r="F102" s="370"/>
      <c r="G102" s="462"/>
      <c r="H102" s="410"/>
      <c r="I102" s="410"/>
      <c r="J102" s="410"/>
      <c r="K102" s="411"/>
      <c r="L102" s="411"/>
      <c r="M102" s="412"/>
      <c r="N102" s="1715">
        <f>MIN(P102,25000)</f>
        <v>0</v>
      </c>
      <c r="O102" s="1716"/>
      <c r="P102" s="1186">
        <v>0</v>
      </c>
      <c r="Q102" s="1717"/>
      <c r="R102" s="362"/>
      <c r="S102" s="410"/>
      <c r="T102" s="411"/>
      <c r="U102" s="411"/>
      <c r="V102" s="411"/>
      <c r="W102" s="1718">
        <f t="shared" si="105"/>
        <v>0</v>
      </c>
      <c r="X102" s="1719"/>
      <c r="Y102" s="1204">
        <v>0</v>
      </c>
      <c r="Z102" s="1720"/>
      <c r="AA102" s="362"/>
      <c r="AB102" s="410"/>
      <c r="AC102" s="411"/>
      <c r="AD102" s="411"/>
      <c r="AE102" s="411"/>
      <c r="AF102" s="1711">
        <f t="shared" si="106"/>
        <v>0</v>
      </c>
      <c r="AG102" s="1712"/>
      <c r="AH102" s="1204">
        <v>0</v>
      </c>
      <c r="AI102" s="1720"/>
      <c r="AJ102" s="362"/>
      <c r="AK102" s="410"/>
      <c r="AL102" s="411"/>
      <c r="AM102" s="411"/>
      <c r="AN102" s="411"/>
      <c r="AO102" s="1711">
        <f t="shared" si="107"/>
        <v>0</v>
      </c>
      <c r="AP102" s="1712"/>
      <c r="AQ102" s="1204">
        <v>0</v>
      </c>
      <c r="AR102" s="1720"/>
      <c r="AS102" s="362"/>
      <c r="AT102" s="410"/>
      <c r="AU102" s="411"/>
      <c r="AV102" s="411"/>
      <c r="AW102" s="411"/>
      <c r="AX102" s="1711">
        <f t="shared" si="108"/>
        <v>0</v>
      </c>
      <c r="AY102" s="1712"/>
      <c r="AZ102" s="1204">
        <v>0</v>
      </c>
      <c r="BA102" s="1720"/>
      <c r="BB102" s="362"/>
      <c r="BC102" s="1250">
        <f t="shared" si="109"/>
        <v>0</v>
      </c>
      <c r="BD102" s="1251"/>
      <c r="BE102" s="1252"/>
    </row>
    <row r="103" spans="2:57" ht="12.75" customHeight="1" outlineLevel="1" x14ac:dyDescent="0.2">
      <c r="B103" s="409"/>
      <c r="C103" s="354" t="s">
        <v>187</v>
      </c>
      <c r="D103" s="456"/>
      <c r="E103" s="669"/>
      <c r="F103" s="370"/>
      <c r="G103" s="462"/>
      <c r="H103" s="410"/>
      <c r="I103" s="410"/>
      <c r="J103" s="410"/>
      <c r="K103" s="411"/>
      <c r="L103" s="411"/>
      <c r="M103" s="412"/>
      <c r="N103" s="1729">
        <f t="shared" ref="N103:N110" si="110">MIN(P103,25000)</f>
        <v>0</v>
      </c>
      <c r="O103" s="1730"/>
      <c r="P103" s="1723">
        <v>0</v>
      </c>
      <c r="Q103" s="1724"/>
      <c r="R103" s="362"/>
      <c r="S103" s="410"/>
      <c r="T103" s="411"/>
      <c r="U103" s="411"/>
      <c r="V103" s="411"/>
      <c r="W103" s="1718">
        <f t="shared" si="105"/>
        <v>0</v>
      </c>
      <c r="X103" s="1719"/>
      <c r="Y103" s="1204">
        <v>0</v>
      </c>
      <c r="Z103" s="1720"/>
      <c r="AA103" s="362"/>
      <c r="AB103" s="410"/>
      <c r="AC103" s="411"/>
      <c r="AD103" s="411"/>
      <c r="AE103" s="411"/>
      <c r="AF103" s="1711">
        <f t="shared" si="106"/>
        <v>0</v>
      </c>
      <c r="AG103" s="1712"/>
      <c r="AH103" s="1204">
        <v>0</v>
      </c>
      <c r="AI103" s="1720"/>
      <c r="AJ103" s="362"/>
      <c r="AK103" s="410"/>
      <c r="AL103" s="411"/>
      <c r="AM103" s="411"/>
      <c r="AN103" s="411"/>
      <c r="AO103" s="1711">
        <f t="shared" si="107"/>
        <v>0</v>
      </c>
      <c r="AP103" s="1712"/>
      <c r="AQ103" s="1204">
        <v>0</v>
      </c>
      <c r="AR103" s="1720"/>
      <c r="AS103" s="362"/>
      <c r="AT103" s="410"/>
      <c r="AU103" s="411"/>
      <c r="AV103" s="411"/>
      <c r="AW103" s="411"/>
      <c r="AX103" s="1711">
        <f t="shared" si="108"/>
        <v>0</v>
      </c>
      <c r="AY103" s="1712"/>
      <c r="AZ103" s="1204">
        <v>0</v>
      </c>
      <c r="BA103" s="1720"/>
      <c r="BB103" s="362"/>
      <c r="BC103" s="1250">
        <f t="shared" si="109"/>
        <v>0</v>
      </c>
      <c r="BD103" s="1251"/>
      <c r="BE103" s="1252"/>
    </row>
    <row r="104" spans="2:57" ht="12.75" customHeight="1" outlineLevel="1" x14ac:dyDescent="0.2">
      <c r="B104" s="409"/>
      <c r="C104" s="354" t="s">
        <v>211</v>
      </c>
      <c r="D104" s="456"/>
      <c r="E104" s="669"/>
      <c r="F104" s="370"/>
      <c r="G104" s="462"/>
      <c r="H104" s="410"/>
      <c r="I104" s="410"/>
      <c r="J104" s="410"/>
      <c r="K104" s="411"/>
      <c r="L104" s="411"/>
      <c r="M104" s="412"/>
      <c r="N104" s="1715">
        <f t="shared" si="110"/>
        <v>0</v>
      </c>
      <c r="O104" s="1716"/>
      <c r="P104" s="1186">
        <v>0</v>
      </c>
      <c r="Q104" s="1717"/>
      <c r="R104" s="362"/>
      <c r="S104" s="410"/>
      <c r="T104" s="411"/>
      <c r="U104" s="411"/>
      <c r="V104" s="411"/>
      <c r="W104" s="1718">
        <f t="shared" si="105"/>
        <v>0</v>
      </c>
      <c r="X104" s="1719"/>
      <c r="Y104" s="1204">
        <v>0</v>
      </c>
      <c r="Z104" s="1720"/>
      <c r="AA104" s="362"/>
      <c r="AB104" s="410"/>
      <c r="AC104" s="411"/>
      <c r="AD104" s="411"/>
      <c r="AE104" s="411"/>
      <c r="AF104" s="1711">
        <f t="shared" si="106"/>
        <v>0</v>
      </c>
      <c r="AG104" s="1712"/>
      <c r="AH104" s="1204">
        <v>0</v>
      </c>
      <c r="AI104" s="1720"/>
      <c r="AJ104" s="362"/>
      <c r="AK104" s="410"/>
      <c r="AL104" s="411"/>
      <c r="AM104" s="411"/>
      <c r="AN104" s="411"/>
      <c r="AO104" s="1711">
        <f t="shared" si="107"/>
        <v>0</v>
      </c>
      <c r="AP104" s="1712"/>
      <c r="AQ104" s="1204">
        <v>0</v>
      </c>
      <c r="AR104" s="1720"/>
      <c r="AS104" s="362"/>
      <c r="AT104" s="410"/>
      <c r="AU104" s="411"/>
      <c r="AV104" s="411"/>
      <c r="AW104" s="411"/>
      <c r="AX104" s="1711">
        <f t="shared" si="108"/>
        <v>0</v>
      </c>
      <c r="AY104" s="1712"/>
      <c r="AZ104" s="1204">
        <v>0</v>
      </c>
      <c r="BA104" s="1720"/>
      <c r="BB104" s="362"/>
      <c r="BC104" s="1250">
        <f t="shared" si="109"/>
        <v>0</v>
      </c>
      <c r="BD104" s="1251"/>
      <c r="BE104" s="1252"/>
    </row>
    <row r="105" spans="2:57" ht="12.75" customHeight="1" outlineLevel="1" x14ac:dyDescent="0.2">
      <c r="B105" s="409"/>
      <c r="C105" s="354" t="s">
        <v>212</v>
      </c>
      <c r="D105" s="456"/>
      <c r="E105" s="669"/>
      <c r="F105" s="370"/>
      <c r="G105" s="462"/>
      <c r="H105" s="410"/>
      <c r="I105" s="410"/>
      <c r="J105" s="410"/>
      <c r="K105" s="411"/>
      <c r="L105" s="411"/>
      <c r="M105" s="412"/>
      <c r="N105" s="1732">
        <f t="shared" si="110"/>
        <v>0</v>
      </c>
      <c r="O105" s="1733"/>
      <c r="P105" s="1723">
        <v>0</v>
      </c>
      <c r="Q105" s="1724"/>
      <c r="R105" s="362"/>
      <c r="S105" s="410"/>
      <c r="T105" s="411"/>
      <c r="U105" s="411"/>
      <c r="V105" s="411"/>
      <c r="W105" s="1718">
        <f t="shared" si="105"/>
        <v>0</v>
      </c>
      <c r="X105" s="1719"/>
      <c r="Y105" s="1204">
        <v>0</v>
      </c>
      <c r="Z105" s="1720"/>
      <c r="AA105" s="362"/>
      <c r="AB105" s="410"/>
      <c r="AC105" s="411"/>
      <c r="AD105" s="411"/>
      <c r="AE105" s="411"/>
      <c r="AF105" s="1711">
        <f t="shared" si="106"/>
        <v>0</v>
      </c>
      <c r="AG105" s="1712"/>
      <c r="AH105" s="1204">
        <v>0</v>
      </c>
      <c r="AI105" s="1720"/>
      <c r="AJ105" s="362"/>
      <c r="AK105" s="410"/>
      <c r="AL105" s="411"/>
      <c r="AM105" s="411"/>
      <c r="AN105" s="411"/>
      <c r="AO105" s="1711">
        <f t="shared" si="107"/>
        <v>0</v>
      </c>
      <c r="AP105" s="1712"/>
      <c r="AQ105" s="1204">
        <v>0</v>
      </c>
      <c r="AR105" s="1720"/>
      <c r="AS105" s="362"/>
      <c r="AT105" s="410"/>
      <c r="AU105" s="411"/>
      <c r="AV105" s="411"/>
      <c r="AW105" s="411"/>
      <c r="AX105" s="1711">
        <f t="shared" si="108"/>
        <v>0</v>
      </c>
      <c r="AY105" s="1712"/>
      <c r="AZ105" s="1204">
        <v>0</v>
      </c>
      <c r="BA105" s="1720"/>
      <c r="BB105" s="362"/>
      <c r="BC105" s="1250">
        <f t="shared" si="109"/>
        <v>0</v>
      </c>
      <c r="BD105" s="1251"/>
      <c r="BE105" s="1252"/>
    </row>
    <row r="106" spans="2:57" ht="12.75" customHeight="1" outlineLevel="1" x14ac:dyDescent="0.2">
      <c r="B106" s="409"/>
      <c r="C106" s="354" t="s">
        <v>213</v>
      </c>
      <c r="D106" s="456"/>
      <c r="E106" s="669"/>
      <c r="F106" s="370"/>
      <c r="G106" s="462"/>
      <c r="H106" s="410"/>
      <c r="I106" s="410"/>
      <c r="J106" s="410"/>
      <c r="K106" s="411"/>
      <c r="L106" s="411"/>
      <c r="M106" s="412"/>
      <c r="N106" s="1732">
        <f t="shared" si="110"/>
        <v>0</v>
      </c>
      <c r="O106" s="1733"/>
      <c r="P106" s="1186">
        <v>0</v>
      </c>
      <c r="Q106" s="1717"/>
      <c r="R106" s="362"/>
      <c r="S106" s="410"/>
      <c r="T106" s="411"/>
      <c r="U106" s="411"/>
      <c r="V106" s="411"/>
      <c r="W106" s="1718">
        <f t="shared" si="105"/>
        <v>0</v>
      </c>
      <c r="X106" s="1719"/>
      <c r="Y106" s="1204">
        <v>0</v>
      </c>
      <c r="Z106" s="1720"/>
      <c r="AA106" s="362"/>
      <c r="AB106" s="410"/>
      <c r="AC106" s="411"/>
      <c r="AD106" s="411"/>
      <c r="AE106" s="411"/>
      <c r="AF106" s="1711">
        <f t="shared" si="106"/>
        <v>0</v>
      </c>
      <c r="AG106" s="1712"/>
      <c r="AH106" s="1204">
        <v>0</v>
      </c>
      <c r="AI106" s="1720"/>
      <c r="AJ106" s="362"/>
      <c r="AK106" s="410"/>
      <c r="AL106" s="411"/>
      <c r="AM106" s="411"/>
      <c r="AN106" s="411"/>
      <c r="AO106" s="1711">
        <f t="shared" si="107"/>
        <v>0</v>
      </c>
      <c r="AP106" s="1712"/>
      <c r="AQ106" s="1204">
        <v>0</v>
      </c>
      <c r="AR106" s="1720"/>
      <c r="AS106" s="362"/>
      <c r="AT106" s="410"/>
      <c r="AU106" s="411"/>
      <c r="AV106" s="411"/>
      <c r="AW106" s="411"/>
      <c r="AX106" s="1711">
        <f t="shared" si="108"/>
        <v>0</v>
      </c>
      <c r="AY106" s="1712"/>
      <c r="AZ106" s="1204">
        <v>0</v>
      </c>
      <c r="BA106" s="1720"/>
      <c r="BB106" s="362"/>
      <c r="BC106" s="1250">
        <f t="shared" si="109"/>
        <v>0</v>
      </c>
      <c r="BD106" s="1251"/>
      <c r="BE106" s="1252"/>
    </row>
    <row r="107" spans="2:57" ht="12.75" customHeight="1" outlineLevel="1" x14ac:dyDescent="0.2">
      <c r="B107" s="409"/>
      <c r="C107" s="354" t="s">
        <v>214</v>
      </c>
      <c r="D107" s="456"/>
      <c r="E107" s="669"/>
      <c r="F107" s="370"/>
      <c r="G107" s="462"/>
      <c r="H107" s="410"/>
      <c r="I107" s="410"/>
      <c r="J107" s="410"/>
      <c r="K107" s="411"/>
      <c r="L107" s="411"/>
      <c r="M107" s="412"/>
      <c r="N107" s="1732">
        <f t="shared" si="110"/>
        <v>0</v>
      </c>
      <c r="O107" s="1733"/>
      <c r="P107" s="1723">
        <v>0</v>
      </c>
      <c r="Q107" s="1724"/>
      <c r="R107" s="362"/>
      <c r="S107" s="410"/>
      <c r="T107" s="411"/>
      <c r="U107" s="411"/>
      <c r="V107" s="411"/>
      <c r="W107" s="1718">
        <f t="shared" si="105"/>
        <v>0</v>
      </c>
      <c r="X107" s="1719"/>
      <c r="Y107" s="1204">
        <v>0</v>
      </c>
      <c r="Z107" s="1720"/>
      <c r="AA107" s="362"/>
      <c r="AB107" s="410"/>
      <c r="AC107" s="411"/>
      <c r="AD107" s="411"/>
      <c r="AE107" s="411"/>
      <c r="AF107" s="1711">
        <f t="shared" si="106"/>
        <v>0</v>
      </c>
      <c r="AG107" s="1712"/>
      <c r="AH107" s="1204">
        <v>0</v>
      </c>
      <c r="AI107" s="1720"/>
      <c r="AJ107" s="362"/>
      <c r="AK107" s="410"/>
      <c r="AL107" s="411"/>
      <c r="AM107" s="411"/>
      <c r="AN107" s="411"/>
      <c r="AO107" s="1711">
        <f t="shared" si="107"/>
        <v>0</v>
      </c>
      <c r="AP107" s="1712"/>
      <c r="AQ107" s="1204">
        <v>0</v>
      </c>
      <c r="AR107" s="1720"/>
      <c r="AS107" s="362"/>
      <c r="AT107" s="410"/>
      <c r="AU107" s="411"/>
      <c r="AV107" s="411"/>
      <c r="AW107" s="411"/>
      <c r="AX107" s="1711">
        <f t="shared" si="108"/>
        <v>0</v>
      </c>
      <c r="AY107" s="1712"/>
      <c r="AZ107" s="1204">
        <v>0</v>
      </c>
      <c r="BA107" s="1720"/>
      <c r="BB107" s="362"/>
      <c r="BC107" s="1250">
        <f t="shared" si="109"/>
        <v>0</v>
      </c>
      <c r="BD107" s="1251"/>
      <c r="BE107" s="1252"/>
    </row>
    <row r="108" spans="2:57" ht="12.75" customHeight="1" outlineLevel="1" x14ac:dyDescent="0.2">
      <c r="B108" s="409"/>
      <c r="C108" s="354" t="s">
        <v>215</v>
      </c>
      <c r="D108" s="456"/>
      <c r="E108" s="669"/>
      <c r="F108" s="370"/>
      <c r="G108" s="462"/>
      <c r="H108" s="410"/>
      <c r="I108" s="410"/>
      <c r="J108" s="410"/>
      <c r="K108" s="411"/>
      <c r="L108" s="411"/>
      <c r="M108" s="412"/>
      <c r="N108" s="1729">
        <f t="shared" si="110"/>
        <v>0</v>
      </c>
      <c r="O108" s="1730"/>
      <c r="P108" s="1186">
        <v>0</v>
      </c>
      <c r="Q108" s="1717"/>
      <c r="R108" s="362"/>
      <c r="S108" s="410"/>
      <c r="T108" s="411"/>
      <c r="U108" s="411"/>
      <c r="V108" s="411"/>
      <c r="W108" s="1718">
        <f t="shared" si="105"/>
        <v>0</v>
      </c>
      <c r="X108" s="1719"/>
      <c r="Y108" s="1204">
        <v>0</v>
      </c>
      <c r="Z108" s="1720"/>
      <c r="AA108" s="362"/>
      <c r="AB108" s="410"/>
      <c r="AC108" s="411"/>
      <c r="AD108" s="411"/>
      <c r="AE108" s="411"/>
      <c r="AF108" s="1711">
        <f t="shared" si="106"/>
        <v>0</v>
      </c>
      <c r="AG108" s="1712"/>
      <c r="AH108" s="1204">
        <v>0</v>
      </c>
      <c r="AI108" s="1720"/>
      <c r="AJ108" s="362"/>
      <c r="AK108" s="410"/>
      <c r="AL108" s="411"/>
      <c r="AM108" s="411"/>
      <c r="AN108" s="411"/>
      <c r="AO108" s="1711">
        <f t="shared" si="107"/>
        <v>0</v>
      </c>
      <c r="AP108" s="1712"/>
      <c r="AQ108" s="1204">
        <v>0</v>
      </c>
      <c r="AR108" s="1720"/>
      <c r="AS108" s="362"/>
      <c r="AT108" s="410"/>
      <c r="AU108" s="411"/>
      <c r="AV108" s="411"/>
      <c r="AW108" s="411"/>
      <c r="AX108" s="1711">
        <f t="shared" si="108"/>
        <v>0</v>
      </c>
      <c r="AY108" s="1712"/>
      <c r="AZ108" s="1204">
        <v>0</v>
      </c>
      <c r="BA108" s="1720"/>
      <c r="BB108" s="362"/>
      <c r="BC108" s="1250">
        <f t="shared" si="109"/>
        <v>0</v>
      </c>
      <c r="BD108" s="1251"/>
      <c r="BE108" s="1252"/>
    </row>
    <row r="109" spans="2:57" ht="12.75" customHeight="1" outlineLevel="1" x14ac:dyDescent="0.2">
      <c r="B109" s="409"/>
      <c r="C109" s="354" t="s">
        <v>216</v>
      </c>
      <c r="D109" s="456"/>
      <c r="E109" s="669"/>
      <c r="F109" s="370"/>
      <c r="G109" s="462"/>
      <c r="H109" s="410"/>
      <c r="I109" s="410"/>
      <c r="J109" s="410"/>
      <c r="K109" s="411"/>
      <c r="L109" s="411"/>
      <c r="M109" s="412"/>
      <c r="N109" s="1729">
        <f t="shared" si="110"/>
        <v>0</v>
      </c>
      <c r="O109" s="1730"/>
      <c r="P109" s="1186">
        <v>0</v>
      </c>
      <c r="Q109" s="1717"/>
      <c r="R109" s="362"/>
      <c r="S109" s="410"/>
      <c r="T109" s="411"/>
      <c r="U109" s="411"/>
      <c r="V109" s="411"/>
      <c r="W109" s="1718">
        <f t="shared" si="105"/>
        <v>0</v>
      </c>
      <c r="X109" s="1719"/>
      <c r="Y109" s="1204">
        <v>0</v>
      </c>
      <c r="Z109" s="1720"/>
      <c r="AA109" s="362"/>
      <c r="AB109" s="410"/>
      <c r="AC109" s="411"/>
      <c r="AD109" s="411"/>
      <c r="AE109" s="411"/>
      <c r="AF109" s="1711">
        <f t="shared" si="106"/>
        <v>0</v>
      </c>
      <c r="AG109" s="1712"/>
      <c r="AH109" s="1204">
        <v>0</v>
      </c>
      <c r="AI109" s="1720"/>
      <c r="AJ109" s="362"/>
      <c r="AK109" s="410"/>
      <c r="AL109" s="411"/>
      <c r="AM109" s="411"/>
      <c r="AN109" s="411"/>
      <c r="AO109" s="1711">
        <f t="shared" si="107"/>
        <v>0</v>
      </c>
      <c r="AP109" s="1712"/>
      <c r="AQ109" s="1204">
        <v>0</v>
      </c>
      <c r="AR109" s="1720"/>
      <c r="AS109" s="362"/>
      <c r="AT109" s="410"/>
      <c r="AU109" s="411"/>
      <c r="AV109" s="411"/>
      <c r="AW109" s="411"/>
      <c r="AX109" s="1711">
        <f t="shared" si="108"/>
        <v>0</v>
      </c>
      <c r="AY109" s="1712"/>
      <c r="AZ109" s="1204">
        <v>0</v>
      </c>
      <c r="BA109" s="1720"/>
      <c r="BB109" s="362"/>
      <c r="BC109" s="1250">
        <f t="shared" si="109"/>
        <v>0</v>
      </c>
      <c r="BD109" s="1251"/>
      <c r="BE109" s="1252"/>
    </row>
    <row r="110" spans="2:57" ht="12.75" customHeight="1" outlineLevel="1" x14ac:dyDescent="0.2">
      <c r="B110" s="463"/>
      <c r="C110" s="354" t="s">
        <v>217</v>
      </c>
      <c r="D110" s="464"/>
      <c r="E110" s="669"/>
      <c r="F110" s="370"/>
      <c r="G110" s="462"/>
      <c r="H110" s="410"/>
      <c r="I110" s="410"/>
      <c r="J110" s="410"/>
      <c r="K110" s="411"/>
      <c r="L110" s="411"/>
      <c r="M110" s="412"/>
      <c r="N110" s="1715">
        <f t="shared" si="110"/>
        <v>0</v>
      </c>
      <c r="O110" s="1716"/>
      <c r="P110" s="1734">
        <v>0</v>
      </c>
      <c r="Q110" s="1735"/>
      <c r="R110" s="362"/>
      <c r="S110" s="462"/>
      <c r="T110" s="411"/>
      <c r="U110" s="411"/>
      <c r="V110" s="411"/>
      <c r="W110" s="1736">
        <f t="shared" si="105"/>
        <v>0</v>
      </c>
      <c r="X110" s="1737"/>
      <c r="Y110" s="1738">
        <v>0</v>
      </c>
      <c r="Z110" s="1739"/>
      <c r="AA110" s="362"/>
      <c r="AB110" s="462"/>
      <c r="AC110" s="411"/>
      <c r="AD110" s="411"/>
      <c r="AE110" s="411"/>
      <c r="AF110" s="1740">
        <f t="shared" si="106"/>
        <v>0</v>
      </c>
      <c r="AG110" s="1741"/>
      <c r="AH110" s="1738">
        <v>0</v>
      </c>
      <c r="AI110" s="1739"/>
      <c r="AJ110" s="465"/>
      <c r="AK110" s="436"/>
      <c r="AL110" s="413"/>
      <c r="AM110" s="413"/>
      <c r="AN110" s="413"/>
      <c r="AO110" s="1740">
        <f t="shared" si="107"/>
        <v>0</v>
      </c>
      <c r="AP110" s="1741"/>
      <c r="AQ110" s="1751">
        <v>0</v>
      </c>
      <c r="AR110" s="1752"/>
      <c r="AS110" s="465"/>
      <c r="AT110" s="436"/>
      <c r="AU110" s="413"/>
      <c r="AV110" s="413"/>
      <c r="AW110" s="413"/>
      <c r="AX110" s="1740">
        <f t="shared" si="108"/>
        <v>0</v>
      </c>
      <c r="AY110" s="1741"/>
      <c r="AZ110" s="1751">
        <v>0</v>
      </c>
      <c r="BA110" s="1752"/>
      <c r="BB110" s="362"/>
      <c r="BC110" s="1448">
        <f t="shared" si="109"/>
        <v>0</v>
      </c>
      <c r="BD110" s="1449"/>
      <c r="BE110" s="1450"/>
    </row>
    <row r="111" spans="2:57" ht="12.75" customHeight="1" outlineLevel="1" x14ac:dyDescent="0.2">
      <c r="B111" s="507" t="s">
        <v>239</v>
      </c>
      <c r="C111" s="508"/>
      <c r="D111" s="509"/>
      <c r="E111" s="508"/>
      <c r="F111" s="508"/>
      <c r="G111" s="508"/>
      <c r="H111" s="510"/>
      <c r="I111" s="511"/>
      <c r="J111" s="511"/>
      <c r="K111" s="511"/>
      <c r="L111" s="511"/>
      <c r="M111" s="512"/>
      <c r="N111" s="1296">
        <f>SUM(N99:O110)</f>
        <v>0</v>
      </c>
      <c r="O111" s="1297"/>
      <c r="P111" s="1747">
        <f>SUM(P99:Q110)</f>
        <v>0</v>
      </c>
      <c r="Q111" s="1180"/>
      <c r="R111" s="514"/>
      <c r="S111" s="511"/>
      <c r="T111" s="511"/>
      <c r="U111" s="515"/>
      <c r="V111" s="515"/>
      <c r="W111" s="1748">
        <f>SUM(W99:X110)</f>
        <v>0</v>
      </c>
      <c r="X111" s="1749"/>
      <c r="Y111" s="1750">
        <f>SUM(Y99:Z110)</f>
        <v>0</v>
      </c>
      <c r="Z111" s="1745"/>
      <c r="AA111" s="514"/>
      <c r="AB111" s="511"/>
      <c r="AC111" s="511"/>
      <c r="AD111" s="515"/>
      <c r="AE111" s="515"/>
      <c r="AF111" s="1742">
        <f>SUM(AF99:AG110)</f>
        <v>0</v>
      </c>
      <c r="AG111" s="1743"/>
      <c r="AH111" s="1744">
        <f>SUM(AH99:AI110)</f>
        <v>0</v>
      </c>
      <c r="AI111" s="1745"/>
      <c r="AJ111" s="514"/>
      <c r="AK111" s="511"/>
      <c r="AL111" s="511"/>
      <c r="AM111" s="515"/>
      <c r="AN111" s="515"/>
      <c r="AO111" s="1742">
        <f>SUM(AO99:AP110)</f>
        <v>0</v>
      </c>
      <c r="AP111" s="1743"/>
      <c r="AQ111" s="1744">
        <f>SUM(AQ99:AR110)</f>
        <v>0</v>
      </c>
      <c r="AR111" s="1745"/>
      <c r="AS111" s="514"/>
      <c r="AT111" s="511"/>
      <c r="AU111" s="511"/>
      <c r="AV111" s="515"/>
      <c r="AW111" s="515"/>
      <c r="AX111" s="1742">
        <f>SUM(AX99:AY110)</f>
        <v>0</v>
      </c>
      <c r="AY111" s="1743"/>
      <c r="AZ111" s="1744">
        <f>SUM(AZ99:BA110)</f>
        <v>0</v>
      </c>
      <c r="BA111" s="1745"/>
      <c r="BB111" s="513"/>
      <c r="BC111" s="1746">
        <f>SUM(BC99:BE110)</f>
        <v>0</v>
      </c>
      <c r="BD111" s="1179"/>
      <c r="BE111" s="1180"/>
    </row>
    <row r="112" spans="2:57" s="369" customFormat="1" ht="12.75" customHeight="1" thickBot="1" x14ac:dyDescent="0.25">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c r="AH112" s="304"/>
      <c r="AI112" s="304"/>
      <c r="AJ112" s="304"/>
      <c r="AK112" s="304"/>
      <c r="AL112" s="304"/>
      <c r="AM112" s="304"/>
      <c r="AN112" s="304"/>
      <c r="AO112" s="304"/>
      <c r="AP112" s="304"/>
      <c r="AQ112" s="304"/>
      <c r="AR112" s="304"/>
      <c r="AS112" s="304"/>
      <c r="AT112" s="304"/>
      <c r="AU112" s="304"/>
      <c r="AV112" s="304"/>
      <c r="AW112" s="304"/>
      <c r="AX112" s="304"/>
      <c r="AY112" s="304"/>
      <c r="AZ112" s="304"/>
      <c r="BA112" s="304"/>
      <c r="BB112" s="304"/>
      <c r="BC112" s="304"/>
      <c r="BD112" s="304"/>
      <c r="BE112" s="304"/>
    </row>
    <row r="113" spans="2:57" ht="12.75" customHeight="1" x14ac:dyDescent="0.2">
      <c r="B113" s="525" t="s">
        <v>219</v>
      </c>
      <c r="C113" s="398"/>
      <c r="D113" s="398"/>
      <c r="E113" s="681" t="s">
        <v>234</v>
      </c>
      <c r="F113" s="681" t="s">
        <v>235</v>
      </c>
      <c r="G113" s="398"/>
      <c r="H113" s="415"/>
      <c r="I113" s="415"/>
      <c r="J113" s="415"/>
      <c r="K113" s="416"/>
      <c r="L113" s="416"/>
      <c r="M113" s="417"/>
      <c r="N113" s="399"/>
      <c r="O113" s="399"/>
      <c r="P113" s="418"/>
      <c r="Q113" s="418"/>
      <c r="R113" s="418"/>
      <c r="S113" s="415"/>
      <c r="T113" s="416"/>
      <c r="U113" s="416"/>
      <c r="V113" s="399"/>
      <c r="W113" s="399"/>
      <c r="X113" s="418"/>
      <c r="Y113" s="418"/>
      <c r="Z113" s="418"/>
      <c r="AA113" s="418"/>
      <c r="AB113" s="415"/>
      <c r="AC113" s="416"/>
      <c r="AD113" s="416"/>
      <c r="AE113" s="399"/>
      <c r="AF113" s="399"/>
      <c r="AG113" s="418"/>
      <c r="AH113" s="418"/>
      <c r="AI113" s="418"/>
      <c r="AJ113" s="418"/>
      <c r="AK113" s="415"/>
      <c r="AL113" s="416"/>
      <c r="AM113" s="416"/>
      <c r="AN113" s="399"/>
      <c r="AO113" s="399"/>
      <c r="AP113" s="418"/>
      <c r="AQ113" s="418"/>
      <c r="AR113" s="418"/>
      <c r="AS113" s="418"/>
      <c r="AT113" s="415"/>
      <c r="AU113" s="416"/>
      <c r="AV113" s="416"/>
      <c r="AW113" s="399"/>
      <c r="AX113" s="399"/>
      <c r="AY113" s="418"/>
      <c r="AZ113" s="418"/>
      <c r="BA113" s="418"/>
      <c r="BB113" s="418"/>
      <c r="BC113" s="399"/>
      <c r="BD113" s="399"/>
      <c r="BE113" s="419"/>
    </row>
    <row r="114" spans="2:57" ht="12.75" customHeight="1" outlineLevel="1" x14ac:dyDescent="0.2">
      <c r="B114" s="516">
        <v>271410</v>
      </c>
      <c r="C114" s="1361" t="s">
        <v>220</v>
      </c>
      <c r="D114" s="1207"/>
      <c r="E114" s="669"/>
      <c r="F114" s="370"/>
      <c r="G114" s="1209"/>
      <c r="H114" s="1210"/>
      <c r="I114" s="1210"/>
      <c r="J114" s="1210"/>
      <c r="K114" s="1210"/>
      <c r="L114" s="1210"/>
      <c r="M114" s="1210"/>
      <c r="N114" s="1210"/>
      <c r="O114" s="1210"/>
      <c r="P114" s="1157">
        <v>0</v>
      </c>
      <c r="Q114" s="1158"/>
      <c r="R114" s="408"/>
      <c r="S114" s="1209"/>
      <c r="T114" s="1210"/>
      <c r="U114" s="1210"/>
      <c r="V114" s="1210"/>
      <c r="W114" s="1210"/>
      <c r="X114" s="1210"/>
      <c r="Y114" s="1157">
        <v>0</v>
      </c>
      <c r="Z114" s="1158"/>
      <c r="AA114" s="408"/>
      <c r="AB114" s="1209"/>
      <c r="AC114" s="1210"/>
      <c r="AD114" s="1210"/>
      <c r="AE114" s="1210"/>
      <c r="AF114" s="1210"/>
      <c r="AG114" s="1210"/>
      <c r="AH114" s="1157">
        <v>0</v>
      </c>
      <c r="AI114" s="1158"/>
      <c r="AJ114" s="408"/>
      <c r="AK114" s="1209"/>
      <c r="AL114" s="1210"/>
      <c r="AM114" s="1210"/>
      <c r="AN114" s="1210"/>
      <c r="AO114" s="1210"/>
      <c r="AP114" s="1210"/>
      <c r="AQ114" s="1157">
        <v>0</v>
      </c>
      <c r="AR114" s="1158"/>
      <c r="AS114" s="408"/>
      <c r="AT114" s="1209"/>
      <c r="AU114" s="1210"/>
      <c r="AV114" s="1210"/>
      <c r="AW114" s="1210"/>
      <c r="AX114" s="1210"/>
      <c r="AY114" s="1210"/>
      <c r="AZ114" s="1157">
        <v>0</v>
      </c>
      <c r="BA114" s="1158"/>
      <c r="BB114" s="408"/>
      <c r="BC114" s="1250">
        <f t="shared" ref="BC114:BC118" si="111">P114+Y114+AH114+AQ114+AZ114</f>
        <v>0</v>
      </c>
      <c r="BD114" s="1251"/>
      <c r="BE114" s="1252"/>
    </row>
    <row r="115" spans="2:57" ht="12.75" customHeight="1" outlineLevel="1" x14ac:dyDescent="0.2">
      <c r="B115" s="517">
        <v>271410</v>
      </c>
      <c r="C115" s="1280" t="s">
        <v>220</v>
      </c>
      <c r="D115" s="1132"/>
      <c r="E115" s="669"/>
      <c r="F115" s="370"/>
      <c r="G115" s="1130"/>
      <c r="H115" s="1131"/>
      <c r="I115" s="1131"/>
      <c r="J115" s="1131"/>
      <c r="K115" s="1131"/>
      <c r="L115" s="1131"/>
      <c r="M115" s="1131"/>
      <c r="N115" s="1131"/>
      <c r="O115" s="1131"/>
      <c r="P115" s="1145">
        <v>0</v>
      </c>
      <c r="Q115" s="1147"/>
      <c r="R115" s="362"/>
      <c r="S115" s="1130"/>
      <c r="T115" s="1131"/>
      <c r="U115" s="1131"/>
      <c r="V115" s="1131"/>
      <c r="W115" s="1131"/>
      <c r="X115" s="1131"/>
      <c r="Y115" s="1145">
        <v>0</v>
      </c>
      <c r="Z115" s="1147"/>
      <c r="AA115" s="362"/>
      <c r="AB115" s="1130"/>
      <c r="AC115" s="1131"/>
      <c r="AD115" s="1131"/>
      <c r="AE115" s="1131"/>
      <c r="AF115" s="1131"/>
      <c r="AG115" s="1131"/>
      <c r="AH115" s="1145">
        <v>0</v>
      </c>
      <c r="AI115" s="1147"/>
      <c r="AJ115" s="362"/>
      <c r="AK115" s="1130"/>
      <c r="AL115" s="1131"/>
      <c r="AM115" s="1131"/>
      <c r="AN115" s="1131"/>
      <c r="AO115" s="1131"/>
      <c r="AP115" s="1131"/>
      <c r="AQ115" s="1145">
        <v>0</v>
      </c>
      <c r="AR115" s="1147"/>
      <c r="AS115" s="362"/>
      <c r="AT115" s="1130"/>
      <c r="AU115" s="1131"/>
      <c r="AV115" s="1131"/>
      <c r="AW115" s="1131"/>
      <c r="AX115" s="1131"/>
      <c r="AY115" s="1131"/>
      <c r="AZ115" s="1145">
        <v>0</v>
      </c>
      <c r="BA115" s="1147"/>
      <c r="BB115" s="362"/>
      <c r="BC115" s="1250">
        <f t="shared" si="111"/>
        <v>0</v>
      </c>
      <c r="BD115" s="1251"/>
      <c r="BE115" s="1252"/>
    </row>
    <row r="116" spans="2:57" ht="12.75" customHeight="1" outlineLevel="1" x14ac:dyDescent="0.2">
      <c r="B116" s="517">
        <v>27141</v>
      </c>
      <c r="C116" s="1280" t="s">
        <v>220</v>
      </c>
      <c r="D116" s="1132"/>
      <c r="E116" s="669"/>
      <c r="F116" s="370"/>
      <c r="G116" s="1130"/>
      <c r="H116" s="1131"/>
      <c r="I116" s="1131"/>
      <c r="J116" s="1131"/>
      <c r="K116" s="1131"/>
      <c r="L116" s="1131"/>
      <c r="M116" s="1131"/>
      <c r="N116" s="1131"/>
      <c r="O116" s="1131"/>
      <c r="P116" s="1145">
        <v>0</v>
      </c>
      <c r="Q116" s="1147"/>
      <c r="R116" s="362"/>
      <c r="S116" s="1130"/>
      <c r="T116" s="1131"/>
      <c r="U116" s="1131"/>
      <c r="V116" s="1131"/>
      <c r="W116" s="1131"/>
      <c r="X116" s="1131"/>
      <c r="Y116" s="1145">
        <v>0</v>
      </c>
      <c r="Z116" s="1147"/>
      <c r="AA116" s="362"/>
      <c r="AB116" s="1130"/>
      <c r="AC116" s="1131"/>
      <c r="AD116" s="1131"/>
      <c r="AE116" s="1131"/>
      <c r="AF116" s="1131"/>
      <c r="AG116" s="1131"/>
      <c r="AH116" s="1145">
        <v>0</v>
      </c>
      <c r="AI116" s="1147"/>
      <c r="AJ116" s="362"/>
      <c r="AK116" s="1130"/>
      <c r="AL116" s="1131"/>
      <c r="AM116" s="1131"/>
      <c r="AN116" s="1131"/>
      <c r="AO116" s="1131"/>
      <c r="AP116" s="1131"/>
      <c r="AQ116" s="1145">
        <v>0</v>
      </c>
      <c r="AR116" s="1147"/>
      <c r="AS116" s="362"/>
      <c r="AT116" s="1130"/>
      <c r="AU116" s="1131"/>
      <c r="AV116" s="1131"/>
      <c r="AW116" s="1131"/>
      <c r="AX116" s="1131"/>
      <c r="AY116" s="1131"/>
      <c r="AZ116" s="1145">
        <v>0</v>
      </c>
      <c r="BA116" s="1147"/>
      <c r="BB116" s="362"/>
      <c r="BC116" s="1250">
        <f t="shared" si="111"/>
        <v>0</v>
      </c>
      <c r="BD116" s="1251"/>
      <c r="BE116" s="1252"/>
    </row>
    <row r="117" spans="2:57" ht="12.75" customHeight="1" outlineLevel="1" x14ac:dyDescent="0.2">
      <c r="B117" s="517">
        <v>271933</v>
      </c>
      <c r="C117" s="1280" t="s">
        <v>221</v>
      </c>
      <c r="D117" s="1132"/>
      <c r="E117" s="669"/>
      <c r="F117" s="370"/>
      <c r="G117" s="1130"/>
      <c r="H117" s="1131"/>
      <c r="I117" s="1131"/>
      <c r="J117" s="1131"/>
      <c r="K117" s="1131"/>
      <c r="L117" s="1131"/>
      <c r="M117" s="1131"/>
      <c r="N117" s="1131"/>
      <c r="O117" s="1131"/>
      <c r="P117" s="1145">
        <v>0</v>
      </c>
      <c r="Q117" s="1147"/>
      <c r="R117" s="362"/>
      <c r="S117" s="1130"/>
      <c r="T117" s="1131"/>
      <c r="U117" s="1131"/>
      <c r="V117" s="1131"/>
      <c r="W117" s="1131"/>
      <c r="X117" s="1131"/>
      <c r="Y117" s="1145">
        <v>0</v>
      </c>
      <c r="Z117" s="1147"/>
      <c r="AA117" s="362"/>
      <c r="AB117" s="1130"/>
      <c r="AC117" s="1131"/>
      <c r="AD117" s="1131"/>
      <c r="AE117" s="1131"/>
      <c r="AF117" s="1131"/>
      <c r="AG117" s="1131"/>
      <c r="AH117" s="1145">
        <v>0</v>
      </c>
      <c r="AI117" s="1147"/>
      <c r="AJ117" s="362"/>
      <c r="AK117" s="1130"/>
      <c r="AL117" s="1131"/>
      <c r="AM117" s="1131"/>
      <c r="AN117" s="1131"/>
      <c r="AO117" s="1131"/>
      <c r="AP117" s="1131"/>
      <c r="AQ117" s="1145">
        <v>0</v>
      </c>
      <c r="AR117" s="1147"/>
      <c r="AS117" s="362"/>
      <c r="AT117" s="1130"/>
      <c r="AU117" s="1131"/>
      <c r="AV117" s="1131"/>
      <c r="AW117" s="1131"/>
      <c r="AX117" s="1131"/>
      <c r="AY117" s="1131"/>
      <c r="AZ117" s="1145">
        <v>0</v>
      </c>
      <c r="BA117" s="1147"/>
      <c r="BB117" s="362"/>
      <c r="BC117" s="1250">
        <f t="shared" si="111"/>
        <v>0</v>
      </c>
      <c r="BD117" s="1251"/>
      <c r="BE117" s="1252"/>
    </row>
    <row r="118" spans="2:57" ht="12.75" customHeight="1" outlineLevel="1" thickBot="1" x14ac:dyDescent="0.25">
      <c r="B118" s="428">
        <v>271933</v>
      </c>
      <c r="C118" s="1185" t="s">
        <v>221</v>
      </c>
      <c r="D118" s="1149"/>
      <c r="E118" s="669"/>
      <c r="F118" s="370"/>
      <c r="G118" s="1264"/>
      <c r="H118" s="1265"/>
      <c r="I118" s="1265"/>
      <c r="J118" s="1265"/>
      <c r="K118" s="1265"/>
      <c r="L118" s="1265"/>
      <c r="M118" s="1265"/>
      <c r="N118" s="1265"/>
      <c r="O118" s="1265"/>
      <c r="P118" s="1278">
        <v>0</v>
      </c>
      <c r="Q118" s="1281"/>
      <c r="R118" s="362"/>
      <c r="S118" s="1432"/>
      <c r="T118" s="1279"/>
      <c r="U118" s="1279"/>
      <c r="V118" s="1279"/>
      <c r="W118" s="1279"/>
      <c r="X118" s="1279"/>
      <c r="Y118" s="1278">
        <v>0</v>
      </c>
      <c r="Z118" s="1281"/>
      <c r="AA118" s="414"/>
      <c r="AB118" s="1432"/>
      <c r="AC118" s="1279"/>
      <c r="AD118" s="1279"/>
      <c r="AE118" s="1279"/>
      <c r="AF118" s="1279"/>
      <c r="AG118" s="1279"/>
      <c r="AH118" s="1278">
        <v>0</v>
      </c>
      <c r="AI118" s="1281"/>
      <c r="AJ118" s="414"/>
      <c r="AK118" s="1432"/>
      <c r="AL118" s="1279"/>
      <c r="AM118" s="1279"/>
      <c r="AN118" s="1279"/>
      <c r="AO118" s="1279"/>
      <c r="AP118" s="1279"/>
      <c r="AQ118" s="1278">
        <v>0</v>
      </c>
      <c r="AR118" s="1281"/>
      <c r="AS118" s="414"/>
      <c r="AT118" s="1432"/>
      <c r="AU118" s="1279"/>
      <c r="AV118" s="1279"/>
      <c r="AW118" s="1279"/>
      <c r="AX118" s="1279"/>
      <c r="AY118" s="1279"/>
      <c r="AZ118" s="1278">
        <v>0</v>
      </c>
      <c r="BA118" s="1281"/>
      <c r="BB118" s="362"/>
      <c r="BC118" s="1250">
        <f t="shared" si="111"/>
        <v>0</v>
      </c>
      <c r="BD118" s="1251"/>
      <c r="BE118" s="1252"/>
    </row>
    <row r="119" spans="2:57" ht="12.75" customHeight="1" outlineLevel="1" thickBot="1" x14ac:dyDescent="0.25">
      <c r="B119" s="518" t="s">
        <v>222</v>
      </c>
      <c r="C119" s="519"/>
      <c r="D119" s="519"/>
      <c r="E119" s="519"/>
      <c r="F119" s="519"/>
      <c r="G119" s="519"/>
      <c r="H119" s="520"/>
      <c r="I119" s="521"/>
      <c r="J119" s="521"/>
      <c r="K119" s="521"/>
      <c r="L119" s="521"/>
      <c r="M119" s="522"/>
      <c r="N119" s="521"/>
      <c r="O119" s="521"/>
      <c r="P119" s="1184">
        <f>SUM(P114:Q118)</f>
        <v>0</v>
      </c>
      <c r="Q119" s="1180"/>
      <c r="R119" s="523"/>
      <c r="S119" s="521"/>
      <c r="T119" s="521"/>
      <c r="U119" s="524"/>
      <c r="V119" s="524"/>
      <c r="W119" s="524"/>
      <c r="X119" s="524"/>
      <c r="Y119" s="1430">
        <f>SUM(Y114:Z118)</f>
        <v>0</v>
      </c>
      <c r="Z119" s="1431"/>
      <c r="AA119" s="523"/>
      <c r="AB119" s="521"/>
      <c r="AC119" s="521"/>
      <c r="AD119" s="524"/>
      <c r="AE119" s="524"/>
      <c r="AF119" s="524"/>
      <c r="AG119" s="524"/>
      <c r="AH119" s="1430">
        <f>SUM(AH114:AI118)</f>
        <v>0</v>
      </c>
      <c r="AI119" s="1431"/>
      <c r="AJ119" s="523"/>
      <c r="AK119" s="521"/>
      <c r="AL119" s="521"/>
      <c r="AM119" s="524"/>
      <c r="AN119" s="524"/>
      <c r="AO119" s="524"/>
      <c r="AP119" s="524"/>
      <c r="AQ119" s="1430">
        <f>SUM(AQ114:AR118)</f>
        <v>0</v>
      </c>
      <c r="AR119" s="1431"/>
      <c r="AS119" s="523"/>
      <c r="AT119" s="521"/>
      <c r="AU119" s="521"/>
      <c r="AV119" s="524"/>
      <c r="AW119" s="524"/>
      <c r="AX119" s="524"/>
      <c r="AY119" s="524"/>
      <c r="AZ119" s="1430">
        <f>SUM(AZ114:BA118)</f>
        <v>0</v>
      </c>
      <c r="BA119" s="1431"/>
      <c r="BB119" s="1753">
        <f>SUM(BC114:BE118)</f>
        <v>0</v>
      </c>
      <c r="BC119" s="1253"/>
      <c r="BD119" s="1253"/>
      <c r="BE119" s="1254"/>
    </row>
    <row r="120" spans="2:57" s="369" customFormat="1" ht="12.75" customHeight="1" thickBot="1" x14ac:dyDescent="0.25">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4"/>
      <c r="BD120" s="304"/>
      <c r="BE120" s="304"/>
    </row>
    <row r="121" spans="2:57" ht="12.75" customHeight="1" x14ac:dyDescent="0.2">
      <c r="B121" s="526" t="s">
        <v>223</v>
      </c>
      <c r="C121" s="527"/>
      <c r="D121" s="527"/>
      <c r="E121" s="682" t="s">
        <v>234</v>
      </c>
      <c r="F121" s="682" t="s">
        <v>235</v>
      </c>
      <c r="G121" s="527"/>
      <c r="H121" s="528"/>
      <c r="I121" s="528"/>
      <c r="J121" s="528"/>
      <c r="K121" s="529"/>
      <c r="L121" s="529"/>
      <c r="M121" s="530"/>
      <c r="N121" s="531"/>
      <c r="O121" s="531"/>
      <c r="P121" s="532"/>
      <c r="Q121" s="532"/>
      <c r="R121" s="532"/>
      <c r="S121" s="528"/>
      <c r="T121" s="529"/>
      <c r="U121" s="529"/>
      <c r="V121" s="531"/>
      <c r="W121" s="531"/>
      <c r="X121" s="532"/>
      <c r="Y121" s="532"/>
      <c r="Z121" s="532"/>
      <c r="AA121" s="532"/>
      <c r="AB121" s="528"/>
      <c r="AC121" s="529"/>
      <c r="AD121" s="529"/>
      <c r="AE121" s="531"/>
      <c r="AF121" s="531"/>
      <c r="AG121" s="532"/>
      <c r="AH121" s="532"/>
      <c r="AI121" s="532"/>
      <c r="AJ121" s="532"/>
      <c r="AK121" s="528"/>
      <c r="AL121" s="529"/>
      <c r="AM121" s="529"/>
      <c r="AN121" s="531"/>
      <c r="AO121" s="531"/>
      <c r="AP121" s="532"/>
      <c r="AQ121" s="532"/>
      <c r="AR121" s="532"/>
      <c r="AS121" s="532"/>
      <c r="AT121" s="528"/>
      <c r="AU121" s="529"/>
      <c r="AV121" s="529"/>
      <c r="AW121" s="531"/>
      <c r="AX121" s="531"/>
      <c r="AY121" s="532"/>
      <c r="AZ121" s="532"/>
      <c r="BA121" s="532"/>
      <c r="BB121" s="533"/>
      <c r="BC121" s="534"/>
      <c r="BD121" s="534"/>
      <c r="BE121" s="535"/>
    </row>
    <row r="122" spans="2:57" ht="12.75" customHeight="1" x14ac:dyDescent="0.2">
      <c r="B122" s="516" t="s">
        <v>224</v>
      </c>
      <c r="C122" s="1141" t="str">
        <f>IF(ISERROR(VLOOKUP(B122,Constants!$X$2:Z$473,1,FALSE)),"No Match",VLOOKUP(B122,Constants!$X$2:$AA$473,4,FALSE))</f>
        <v>Materials and Supplies</v>
      </c>
      <c r="D122" s="1142" t="e">
        <f>IF(ISERROR(VLOOKUP(B122,Constants!$X$2:AA$473,1,FALSE)),"No Match",VLOOKUP(#REF!,Constants!$X$2:$AA$473,4,FALSE))</f>
        <v>#REF!</v>
      </c>
      <c r="E122" s="666"/>
      <c r="F122" s="666"/>
      <c r="G122" s="1209"/>
      <c r="H122" s="1210"/>
      <c r="I122" s="1210"/>
      <c r="J122" s="1210"/>
      <c r="K122" s="1210"/>
      <c r="L122" s="1210"/>
      <c r="M122" s="1210"/>
      <c r="N122" s="1210"/>
      <c r="O122" s="1210"/>
      <c r="P122" s="1157">
        <v>0</v>
      </c>
      <c r="Q122" s="1158"/>
      <c r="R122" s="408"/>
      <c r="S122" s="1209"/>
      <c r="T122" s="1210"/>
      <c r="U122" s="1210"/>
      <c r="V122" s="1210"/>
      <c r="W122" s="1210"/>
      <c r="X122" s="1210"/>
      <c r="Y122" s="1157">
        <v>0</v>
      </c>
      <c r="Z122" s="1158"/>
      <c r="AA122" s="408"/>
      <c r="AB122" s="1209"/>
      <c r="AC122" s="1210"/>
      <c r="AD122" s="1210"/>
      <c r="AE122" s="1210"/>
      <c r="AF122" s="1210"/>
      <c r="AG122" s="1210"/>
      <c r="AH122" s="1157">
        <v>0</v>
      </c>
      <c r="AI122" s="1158"/>
      <c r="AJ122" s="408"/>
      <c r="AK122" s="1209"/>
      <c r="AL122" s="1210"/>
      <c r="AM122" s="1210"/>
      <c r="AN122" s="1210"/>
      <c r="AO122" s="1210"/>
      <c r="AP122" s="1210"/>
      <c r="AQ122" s="1157">
        <v>0</v>
      </c>
      <c r="AR122" s="1158"/>
      <c r="AS122" s="408"/>
      <c r="AT122" s="1209"/>
      <c r="AU122" s="1210"/>
      <c r="AV122" s="1210"/>
      <c r="AW122" s="1210"/>
      <c r="AX122" s="1210"/>
      <c r="AY122" s="1210"/>
      <c r="AZ122" s="1157">
        <v>0</v>
      </c>
      <c r="BA122" s="1158"/>
      <c r="BB122" s="408"/>
      <c r="BC122" s="1250">
        <f t="shared" ref="BC122:BC145" si="112">P122+Y122+AH122+AQ122+AZ122</f>
        <v>0</v>
      </c>
      <c r="BD122" s="1251"/>
      <c r="BE122" s="1252"/>
    </row>
    <row r="123" spans="2:57" ht="12.75" customHeight="1" x14ac:dyDescent="0.2">
      <c r="B123" s="517">
        <v>583010</v>
      </c>
      <c r="C123" s="1141" t="str">
        <f>IF(ISERROR(VLOOKUP(B123,Constants!$X$2:Z$473,1,FALSE)),"No Match",VLOOKUP(B123,Constants!$X$2:$AA$473,4,FALSE))</f>
        <v>Subscriptions and Publication Costs</v>
      </c>
      <c r="D123" s="1142" t="e">
        <f>IF(ISERROR(VLOOKUP(B123,Constants!$X$2:AA$473,1,FALSE)),"No Match",VLOOKUP(#REF!,Constants!$X$2:$AA$473,4,FALSE))</f>
        <v>#REF!</v>
      </c>
      <c r="E123" s="666"/>
      <c r="F123" s="666"/>
      <c r="G123" s="1130"/>
      <c r="H123" s="1131"/>
      <c r="I123" s="1131"/>
      <c r="J123" s="1131"/>
      <c r="K123" s="1131"/>
      <c r="L123" s="1131"/>
      <c r="M123" s="1131"/>
      <c r="N123" s="1131"/>
      <c r="O123" s="1131"/>
      <c r="P123" s="1145">
        <v>0</v>
      </c>
      <c r="Q123" s="1147"/>
      <c r="R123" s="362"/>
      <c r="S123" s="1130"/>
      <c r="T123" s="1131"/>
      <c r="U123" s="1131"/>
      <c r="V123" s="1131"/>
      <c r="W123" s="1131"/>
      <c r="X123" s="1131"/>
      <c r="Y123" s="1145">
        <v>0</v>
      </c>
      <c r="Z123" s="1147"/>
      <c r="AA123" s="362"/>
      <c r="AB123" s="1130"/>
      <c r="AC123" s="1131"/>
      <c r="AD123" s="1131"/>
      <c r="AE123" s="1131"/>
      <c r="AF123" s="1131"/>
      <c r="AG123" s="1131"/>
      <c r="AH123" s="1145">
        <v>0</v>
      </c>
      <c r="AI123" s="1147"/>
      <c r="AJ123" s="362"/>
      <c r="AK123" s="1130"/>
      <c r="AL123" s="1131"/>
      <c r="AM123" s="1131"/>
      <c r="AN123" s="1131"/>
      <c r="AO123" s="1131"/>
      <c r="AP123" s="1131"/>
      <c r="AQ123" s="1145">
        <v>0</v>
      </c>
      <c r="AR123" s="1147"/>
      <c r="AS123" s="362"/>
      <c r="AT123" s="1130"/>
      <c r="AU123" s="1131"/>
      <c r="AV123" s="1131"/>
      <c r="AW123" s="1131"/>
      <c r="AX123" s="1131"/>
      <c r="AY123" s="1131"/>
      <c r="AZ123" s="1145">
        <v>0</v>
      </c>
      <c r="BA123" s="1147"/>
      <c r="BB123" s="362"/>
      <c r="BC123" s="1250">
        <f t="shared" si="112"/>
        <v>0</v>
      </c>
      <c r="BD123" s="1251"/>
      <c r="BE123" s="1252"/>
    </row>
    <row r="124" spans="2:57" ht="12.75" customHeight="1" x14ac:dyDescent="0.2">
      <c r="B124" s="517">
        <v>311010</v>
      </c>
      <c r="C124" s="1141" t="str">
        <f>IF(ISERROR(VLOOKUP(B124,Constants!$X$2:Z$473,1,FALSE)),"No Match",VLOOKUP(B124,Constants!$X$2:$AA$473,4,FALSE))</f>
        <v xml:space="preserve">Office Supplies     </v>
      </c>
      <c r="D124" s="1142" t="e">
        <f>IF(ISERROR(VLOOKUP(B124,Constants!$X$2:AA$473,1,FALSE)),"No Match",VLOOKUP(#REF!,Constants!$X$2:$AA$473,4,FALSE))</f>
        <v>#REF!</v>
      </c>
      <c r="E124" s="666"/>
      <c r="F124" s="666"/>
      <c r="G124" s="1130"/>
      <c r="H124" s="1131"/>
      <c r="I124" s="1131"/>
      <c r="J124" s="1131"/>
      <c r="K124" s="1131"/>
      <c r="L124" s="1131"/>
      <c r="M124" s="1131"/>
      <c r="N124" s="1131"/>
      <c r="O124" s="1131"/>
      <c r="P124" s="1145">
        <v>0</v>
      </c>
      <c r="Q124" s="1147"/>
      <c r="R124" s="362"/>
      <c r="S124" s="1130"/>
      <c r="T124" s="1131"/>
      <c r="U124" s="1131"/>
      <c r="V124" s="1131"/>
      <c r="W124" s="1131"/>
      <c r="X124" s="1131"/>
      <c r="Y124" s="1145">
        <v>0</v>
      </c>
      <c r="Z124" s="1147"/>
      <c r="AA124" s="362"/>
      <c r="AB124" s="1130"/>
      <c r="AC124" s="1131"/>
      <c r="AD124" s="1131"/>
      <c r="AE124" s="1131"/>
      <c r="AF124" s="1131"/>
      <c r="AG124" s="1131"/>
      <c r="AH124" s="1145">
        <v>0</v>
      </c>
      <c r="AI124" s="1147"/>
      <c r="AJ124" s="362"/>
      <c r="AK124" s="1130"/>
      <c r="AL124" s="1131"/>
      <c r="AM124" s="1131"/>
      <c r="AN124" s="1131"/>
      <c r="AO124" s="1131"/>
      <c r="AP124" s="1131"/>
      <c r="AQ124" s="1145">
        <v>0</v>
      </c>
      <c r="AR124" s="1147"/>
      <c r="AS124" s="362"/>
      <c r="AT124" s="1130"/>
      <c r="AU124" s="1131"/>
      <c r="AV124" s="1131"/>
      <c r="AW124" s="1131"/>
      <c r="AX124" s="1131"/>
      <c r="AY124" s="1131"/>
      <c r="AZ124" s="1145">
        <v>0</v>
      </c>
      <c r="BA124" s="1147"/>
      <c r="BB124" s="362"/>
      <c r="BC124" s="1250">
        <f t="shared" si="112"/>
        <v>0</v>
      </c>
      <c r="BD124" s="1251"/>
      <c r="BE124" s="1252"/>
    </row>
    <row r="125" spans="2:57" ht="12.75" customHeight="1" x14ac:dyDescent="0.2">
      <c r="B125" s="517">
        <v>293054</v>
      </c>
      <c r="C125" s="1141" t="str">
        <f>IF(ISERROR(VLOOKUP(B125,Constants!$X$2:Z$473,1,FALSE)),"No Match",VLOOKUP(B125,Constants!$X$2:$AA$473,4,FALSE))</f>
        <v>Registration Fees</v>
      </c>
      <c r="D125" s="1142" t="e">
        <f>IF(ISERROR(VLOOKUP(B125,Constants!$X$2:AA$473,1,FALSE)),"No Match",VLOOKUP(#REF!,Constants!$X$2:$AA$473,4,FALSE))</f>
        <v>#REF!</v>
      </c>
      <c r="E125" s="666"/>
      <c r="F125" s="666"/>
      <c r="G125" s="1130"/>
      <c r="H125" s="1131"/>
      <c r="I125" s="1131"/>
      <c r="J125" s="1131"/>
      <c r="K125" s="1131"/>
      <c r="L125" s="1131"/>
      <c r="M125" s="1131"/>
      <c r="N125" s="1131"/>
      <c r="O125" s="1131"/>
      <c r="P125" s="1145">
        <v>0</v>
      </c>
      <c r="Q125" s="1147"/>
      <c r="R125" s="362"/>
      <c r="S125" s="1130"/>
      <c r="T125" s="1131"/>
      <c r="U125" s="1131"/>
      <c r="V125" s="1131"/>
      <c r="W125" s="1131"/>
      <c r="X125" s="1131"/>
      <c r="Y125" s="1145">
        <v>0</v>
      </c>
      <c r="Z125" s="1147"/>
      <c r="AA125" s="362"/>
      <c r="AB125" s="1130"/>
      <c r="AC125" s="1131"/>
      <c r="AD125" s="1131"/>
      <c r="AE125" s="1131"/>
      <c r="AF125" s="1131"/>
      <c r="AG125" s="1131"/>
      <c r="AH125" s="1145">
        <v>0</v>
      </c>
      <c r="AI125" s="1147"/>
      <c r="AJ125" s="362"/>
      <c r="AK125" s="1130"/>
      <c r="AL125" s="1131"/>
      <c r="AM125" s="1131"/>
      <c r="AN125" s="1131"/>
      <c r="AO125" s="1131"/>
      <c r="AP125" s="1131"/>
      <c r="AQ125" s="1145">
        <v>0</v>
      </c>
      <c r="AR125" s="1147"/>
      <c r="AS125" s="362"/>
      <c r="AT125" s="1130"/>
      <c r="AU125" s="1131"/>
      <c r="AV125" s="1131"/>
      <c r="AW125" s="1131"/>
      <c r="AX125" s="1131"/>
      <c r="AY125" s="1131"/>
      <c r="AZ125" s="1145">
        <v>0</v>
      </c>
      <c r="BA125" s="1147"/>
      <c r="BB125" s="362"/>
      <c r="BC125" s="1250">
        <f t="shared" si="112"/>
        <v>0</v>
      </c>
      <c r="BD125" s="1251"/>
      <c r="BE125" s="1252"/>
    </row>
    <row r="126" spans="2:57" ht="12.75" customHeight="1" x14ac:dyDescent="0.2">
      <c r="B126" s="517">
        <v>281120</v>
      </c>
      <c r="C126" s="1141" t="str">
        <f>IF(ISERROR(VLOOKUP(B126,Constants!$X$2:Z$473,1,FALSE)),"No Match",VLOOKUP(B126,Constants!$X$2:$AA$473,4,FALSE))</f>
        <v>Telephone Services</v>
      </c>
      <c r="D126" s="1142" t="e">
        <f>IF(ISERROR(VLOOKUP(B126,Constants!$X$2:AA$473,1,FALSE)),"No Match",VLOOKUP(#REF!,Constants!$X$2:$AA$473,4,FALSE))</f>
        <v>#REF!</v>
      </c>
      <c r="E126" s="666"/>
      <c r="F126" s="666"/>
      <c r="G126" s="1130"/>
      <c r="H126" s="1131"/>
      <c r="I126" s="1131"/>
      <c r="J126" s="1131"/>
      <c r="K126" s="1131"/>
      <c r="L126" s="1131"/>
      <c r="M126" s="1131"/>
      <c r="N126" s="1131"/>
      <c r="O126" s="1131"/>
      <c r="P126" s="1145">
        <v>0</v>
      </c>
      <c r="Q126" s="1147"/>
      <c r="R126" s="362"/>
      <c r="S126" s="1130"/>
      <c r="T126" s="1131"/>
      <c r="U126" s="1131"/>
      <c r="V126" s="1131"/>
      <c r="W126" s="1131"/>
      <c r="X126" s="1131"/>
      <c r="Y126" s="1145">
        <v>0</v>
      </c>
      <c r="Z126" s="1147"/>
      <c r="AA126" s="362"/>
      <c r="AB126" s="1130"/>
      <c r="AC126" s="1131"/>
      <c r="AD126" s="1131"/>
      <c r="AE126" s="1131"/>
      <c r="AF126" s="1131"/>
      <c r="AG126" s="1131"/>
      <c r="AH126" s="1145">
        <v>0</v>
      </c>
      <c r="AI126" s="1147"/>
      <c r="AJ126" s="362"/>
      <c r="AK126" s="1130"/>
      <c r="AL126" s="1131"/>
      <c r="AM126" s="1131"/>
      <c r="AN126" s="1131"/>
      <c r="AO126" s="1131"/>
      <c r="AP126" s="1131"/>
      <c r="AQ126" s="1145">
        <v>0</v>
      </c>
      <c r="AR126" s="1147"/>
      <c r="AS126" s="362"/>
      <c r="AT126" s="1130"/>
      <c r="AU126" s="1131"/>
      <c r="AV126" s="1131"/>
      <c r="AW126" s="1131"/>
      <c r="AX126" s="1131"/>
      <c r="AY126" s="1131"/>
      <c r="AZ126" s="1145">
        <v>0</v>
      </c>
      <c r="BA126" s="1147"/>
      <c r="BB126" s="362"/>
      <c r="BC126" s="1250">
        <f t="shared" si="112"/>
        <v>0</v>
      </c>
      <c r="BD126" s="1251"/>
      <c r="BE126" s="1252"/>
    </row>
    <row r="127" spans="2:57" ht="12.75" customHeight="1" x14ac:dyDescent="0.2">
      <c r="B127" s="517" t="s">
        <v>225</v>
      </c>
      <c r="C127" s="1141" t="str">
        <f>IF(ISERROR(VLOOKUP(B127,Constants!$X$2:Z$473,1,FALSE)),"No Match",VLOOKUP(B127,Constants!$X$2:$AA$473,4,FALSE))</f>
        <v>Contracted Services Pool</v>
      </c>
      <c r="D127" s="1142" t="e">
        <f>IF(ISERROR(VLOOKUP(B127,Constants!$X$2:AA$473,1,FALSE)),"No Match",VLOOKUP(#REF!,Constants!$X$2:$AA$473,4,FALSE))</f>
        <v>#REF!</v>
      </c>
      <c r="E127" s="666"/>
      <c r="F127" s="666"/>
      <c r="G127" s="1130"/>
      <c r="H127" s="1131"/>
      <c r="I127" s="1131"/>
      <c r="J127" s="1131"/>
      <c r="K127" s="1131"/>
      <c r="L127" s="1131"/>
      <c r="M127" s="1131"/>
      <c r="N127" s="1131"/>
      <c r="O127" s="1131"/>
      <c r="P127" s="1145">
        <v>0</v>
      </c>
      <c r="Q127" s="1147"/>
      <c r="R127" s="362"/>
      <c r="S127" s="1130"/>
      <c r="T127" s="1131"/>
      <c r="U127" s="1131"/>
      <c r="V127" s="1131"/>
      <c r="W127" s="1131"/>
      <c r="X127" s="1131"/>
      <c r="Y127" s="1145">
        <v>0</v>
      </c>
      <c r="Z127" s="1147"/>
      <c r="AA127" s="362"/>
      <c r="AB127" s="1130"/>
      <c r="AC127" s="1131"/>
      <c r="AD127" s="1131"/>
      <c r="AE127" s="1131"/>
      <c r="AF127" s="1131"/>
      <c r="AG127" s="1131"/>
      <c r="AH127" s="1145">
        <v>0</v>
      </c>
      <c r="AI127" s="1147"/>
      <c r="AJ127" s="362"/>
      <c r="AK127" s="1130"/>
      <c r="AL127" s="1131"/>
      <c r="AM127" s="1131"/>
      <c r="AN127" s="1131"/>
      <c r="AO127" s="1131"/>
      <c r="AP127" s="1131"/>
      <c r="AQ127" s="1145">
        <v>0</v>
      </c>
      <c r="AR127" s="1147"/>
      <c r="AS127" s="362"/>
      <c r="AT127" s="1130"/>
      <c r="AU127" s="1131"/>
      <c r="AV127" s="1131"/>
      <c r="AW127" s="1131"/>
      <c r="AX127" s="1131"/>
      <c r="AY127" s="1131"/>
      <c r="AZ127" s="1145">
        <v>0</v>
      </c>
      <c r="BA127" s="1147"/>
      <c r="BB127" s="362"/>
      <c r="BC127" s="1250">
        <f t="shared" si="112"/>
        <v>0</v>
      </c>
      <c r="BD127" s="1251"/>
      <c r="BE127" s="1252"/>
    </row>
    <row r="128" spans="2:57" ht="12.75" customHeight="1" x14ac:dyDescent="0.2">
      <c r="B128" s="517">
        <v>219250</v>
      </c>
      <c r="C128" s="1141" t="str">
        <f>IF(ISERROR(VLOOKUP(B128,Constants!$X$2:Z$473,1,FALSE)),"No Match",VLOOKUP(B128,Constants!$X$2:$AA$473,4,FALSE))</f>
        <v xml:space="preserve">Honorariums         </v>
      </c>
      <c r="D128" s="1142" t="e">
        <f>IF(ISERROR(VLOOKUP(B128,Constants!$X$2:AA$473,1,FALSE)),"No Match",VLOOKUP(#REF!,Constants!$X$2:$AA$473,4,FALSE))</f>
        <v>#REF!</v>
      </c>
      <c r="E128" s="666"/>
      <c r="F128" s="666"/>
      <c r="G128" s="1130"/>
      <c r="H128" s="1131"/>
      <c r="I128" s="1131"/>
      <c r="J128" s="1131"/>
      <c r="K128" s="1131"/>
      <c r="L128" s="1131"/>
      <c r="M128" s="1131"/>
      <c r="N128" s="1131"/>
      <c r="O128" s="1131"/>
      <c r="P128" s="1145">
        <v>0</v>
      </c>
      <c r="Q128" s="1147"/>
      <c r="R128" s="362"/>
      <c r="S128" s="1130"/>
      <c r="T128" s="1131"/>
      <c r="U128" s="1131"/>
      <c r="V128" s="1131"/>
      <c r="W128" s="1131"/>
      <c r="X128" s="1131"/>
      <c r="Y128" s="1145">
        <v>0</v>
      </c>
      <c r="Z128" s="1147"/>
      <c r="AA128" s="362"/>
      <c r="AB128" s="1130"/>
      <c r="AC128" s="1131"/>
      <c r="AD128" s="1131"/>
      <c r="AE128" s="1131"/>
      <c r="AF128" s="1131"/>
      <c r="AG128" s="1131"/>
      <c r="AH128" s="1145">
        <v>0</v>
      </c>
      <c r="AI128" s="1147"/>
      <c r="AJ128" s="362"/>
      <c r="AK128" s="1130"/>
      <c r="AL128" s="1131"/>
      <c r="AM128" s="1131"/>
      <c r="AN128" s="1131"/>
      <c r="AO128" s="1131"/>
      <c r="AP128" s="1131"/>
      <c r="AQ128" s="1145">
        <v>0</v>
      </c>
      <c r="AR128" s="1147"/>
      <c r="AS128" s="362"/>
      <c r="AT128" s="1130"/>
      <c r="AU128" s="1131"/>
      <c r="AV128" s="1131"/>
      <c r="AW128" s="1131"/>
      <c r="AX128" s="1131"/>
      <c r="AY128" s="1131"/>
      <c r="AZ128" s="1145">
        <v>0</v>
      </c>
      <c r="BA128" s="1147"/>
      <c r="BB128" s="362"/>
      <c r="BC128" s="1250">
        <f t="shared" si="112"/>
        <v>0</v>
      </c>
      <c r="BD128" s="1251"/>
      <c r="BE128" s="1252"/>
    </row>
    <row r="129" spans="2:57" ht="12.75" customHeight="1" x14ac:dyDescent="0.2">
      <c r="B129" s="517">
        <v>286010</v>
      </c>
      <c r="C129" s="1141" t="str">
        <f>IF(ISERROR(VLOOKUP(B129,Constants!$X$2:Z$473,1,FALSE)),"No Match",VLOOKUP(B129,Constants!$X$2:$AA$473,4,FALSE))</f>
        <v>Advertising</v>
      </c>
      <c r="D129" s="1142" t="e">
        <f>IF(ISERROR(VLOOKUP(B129,Constants!$X$2:AA$473,1,FALSE)),"No Match",VLOOKUP(#REF!,Constants!$X$2:$AA$473,4,FALSE))</f>
        <v>#REF!</v>
      </c>
      <c r="E129" s="666"/>
      <c r="F129" s="666"/>
      <c r="G129" s="1130"/>
      <c r="H129" s="1131"/>
      <c r="I129" s="1131"/>
      <c r="J129" s="1131"/>
      <c r="K129" s="1131"/>
      <c r="L129" s="1131"/>
      <c r="M129" s="1131"/>
      <c r="N129" s="1131"/>
      <c r="O129" s="1131"/>
      <c r="P129" s="1145">
        <v>0</v>
      </c>
      <c r="Q129" s="1147"/>
      <c r="R129" s="362"/>
      <c r="S129" s="1130"/>
      <c r="T129" s="1131"/>
      <c r="U129" s="1131"/>
      <c r="V129" s="1131"/>
      <c r="W129" s="1131"/>
      <c r="X129" s="1131"/>
      <c r="Y129" s="1145">
        <v>0</v>
      </c>
      <c r="Z129" s="1147"/>
      <c r="AA129" s="362"/>
      <c r="AB129" s="1130"/>
      <c r="AC129" s="1131"/>
      <c r="AD129" s="1131"/>
      <c r="AE129" s="1131"/>
      <c r="AF129" s="1131"/>
      <c r="AG129" s="1131"/>
      <c r="AH129" s="1145">
        <v>0</v>
      </c>
      <c r="AI129" s="1147"/>
      <c r="AJ129" s="362"/>
      <c r="AK129" s="1130"/>
      <c r="AL129" s="1131"/>
      <c r="AM129" s="1131"/>
      <c r="AN129" s="1131"/>
      <c r="AO129" s="1131"/>
      <c r="AP129" s="1131"/>
      <c r="AQ129" s="1145">
        <v>0</v>
      </c>
      <c r="AR129" s="1147"/>
      <c r="AS129" s="362"/>
      <c r="AT129" s="1130"/>
      <c r="AU129" s="1131"/>
      <c r="AV129" s="1131"/>
      <c r="AW129" s="1131"/>
      <c r="AX129" s="1131"/>
      <c r="AY129" s="1131"/>
      <c r="AZ129" s="1145">
        <v>0</v>
      </c>
      <c r="BA129" s="1147"/>
      <c r="BB129" s="362"/>
      <c r="BC129" s="1250">
        <f t="shared" si="112"/>
        <v>0</v>
      </c>
      <c r="BD129" s="1251"/>
      <c r="BE129" s="1252"/>
    </row>
    <row r="130" spans="2:57" ht="12.75" customHeight="1" x14ac:dyDescent="0.2">
      <c r="B130" s="517">
        <v>282610</v>
      </c>
      <c r="C130" s="1141" t="str">
        <f>IF(ISERROR(VLOOKUP(B130,Constants!$X$2:Z$473,1,FALSE)),"No Match",VLOOKUP(B130,Constants!$X$2:$AA$473,4,FALSE))</f>
        <v>Software Subscriptions</v>
      </c>
      <c r="D130" s="1142" t="e">
        <f>IF(ISERROR(VLOOKUP(B130,Constants!$X$2:AA$473,1,FALSE)),"No Match",VLOOKUP(#REF!,Constants!$X$2:$AA$473,4,FALSE))</f>
        <v>#REF!</v>
      </c>
      <c r="E130" s="666"/>
      <c r="F130" s="666"/>
      <c r="G130" s="1130"/>
      <c r="H130" s="1131"/>
      <c r="I130" s="1131"/>
      <c r="J130" s="1131"/>
      <c r="K130" s="1131"/>
      <c r="L130" s="1131"/>
      <c r="M130" s="1131"/>
      <c r="N130" s="1131"/>
      <c r="O130" s="1131"/>
      <c r="P130" s="1145">
        <v>0</v>
      </c>
      <c r="Q130" s="1147"/>
      <c r="R130" s="362"/>
      <c r="S130" s="1130"/>
      <c r="T130" s="1131"/>
      <c r="U130" s="1131"/>
      <c r="V130" s="1131"/>
      <c r="W130" s="1131"/>
      <c r="X130" s="1131"/>
      <c r="Y130" s="1145">
        <v>0</v>
      </c>
      <c r="Z130" s="1147"/>
      <c r="AA130" s="362"/>
      <c r="AB130" s="1130"/>
      <c r="AC130" s="1131"/>
      <c r="AD130" s="1131"/>
      <c r="AE130" s="1131"/>
      <c r="AF130" s="1131"/>
      <c r="AG130" s="1131"/>
      <c r="AH130" s="1145">
        <v>0</v>
      </c>
      <c r="AI130" s="1147"/>
      <c r="AJ130" s="362"/>
      <c r="AK130" s="1130"/>
      <c r="AL130" s="1131"/>
      <c r="AM130" s="1131"/>
      <c r="AN130" s="1131"/>
      <c r="AO130" s="1131"/>
      <c r="AP130" s="1131"/>
      <c r="AQ130" s="1145">
        <v>0</v>
      </c>
      <c r="AR130" s="1147"/>
      <c r="AS130" s="362"/>
      <c r="AT130" s="1130"/>
      <c r="AU130" s="1131"/>
      <c r="AV130" s="1131"/>
      <c r="AW130" s="1131"/>
      <c r="AX130" s="1131"/>
      <c r="AY130" s="1131"/>
      <c r="AZ130" s="1145">
        <v>0</v>
      </c>
      <c r="BA130" s="1147"/>
      <c r="BB130" s="362"/>
      <c r="BC130" s="1250">
        <f t="shared" si="112"/>
        <v>0</v>
      </c>
      <c r="BD130" s="1251"/>
      <c r="BE130" s="1252"/>
    </row>
    <row r="131" spans="2:57" ht="12.75" customHeight="1" x14ac:dyDescent="0.2">
      <c r="B131" s="517">
        <v>583020</v>
      </c>
      <c r="C131" s="1141" t="str">
        <f>IF(ISERROR(VLOOKUP(B131,Constants!$X$2:Z$473,1,FALSE)),"No Match",VLOOKUP(B131,Constants!$X$2:$AA$473,4,FALSE))</f>
        <v>Membership Dues</v>
      </c>
      <c r="D131" s="1142" t="e">
        <f>IF(ISERROR(VLOOKUP(B131,Constants!$X$2:AA$473,1,FALSE)),"No Match",VLOOKUP(#REF!,Constants!$X$2:$AA$473,4,FALSE))</f>
        <v>#REF!</v>
      </c>
      <c r="E131" s="666"/>
      <c r="F131" s="666"/>
      <c r="G131" s="1130"/>
      <c r="H131" s="1131"/>
      <c r="I131" s="1131"/>
      <c r="J131" s="1131"/>
      <c r="K131" s="1131"/>
      <c r="L131" s="1131"/>
      <c r="M131" s="1131"/>
      <c r="N131" s="1131"/>
      <c r="O131" s="1131"/>
      <c r="P131" s="1145">
        <v>0</v>
      </c>
      <c r="Q131" s="1147"/>
      <c r="R131" s="362"/>
      <c r="S131" s="1130"/>
      <c r="T131" s="1131"/>
      <c r="U131" s="1131"/>
      <c r="V131" s="1131"/>
      <c r="W131" s="1131"/>
      <c r="X131" s="1131"/>
      <c r="Y131" s="1145">
        <v>0</v>
      </c>
      <c r="Z131" s="1147"/>
      <c r="AA131" s="362"/>
      <c r="AB131" s="1130"/>
      <c r="AC131" s="1131"/>
      <c r="AD131" s="1131"/>
      <c r="AE131" s="1131"/>
      <c r="AF131" s="1131"/>
      <c r="AG131" s="1131"/>
      <c r="AH131" s="1145">
        <v>0</v>
      </c>
      <c r="AI131" s="1147"/>
      <c r="AJ131" s="362"/>
      <c r="AK131" s="1130"/>
      <c r="AL131" s="1131"/>
      <c r="AM131" s="1131"/>
      <c r="AN131" s="1131"/>
      <c r="AO131" s="1131"/>
      <c r="AP131" s="1131"/>
      <c r="AQ131" s="1145">
        <v>0</v>
      </c>
      <c r="AR131" s="1147"/>
      <c r="AS131" s="362"/>
      <c r="AT131" s="1130"/>
      <c r="AU131" s="1131"/>
      <c r="AV131" s="1131"/>
      <c r="AW131" s="1131"/>
      <c r="AX131" s="1131"/>
      <c r="AY131" s="1131"/>
      <c r="AZ131" s="1145">
        <v>0</v>
      </c>
      <c r="BA131" s="1147"/>
      <c r="BB131" s="362"/>
      <c r="BC131" s="1250">
        <f t="shared" si="112"/>
        <v>0</v>
      </c>
      <c r="BD131" s="1251"/>
      <c r="BE131" s="1252"/>
    </row>
    <row r="132" spans="2:57" ht="12.75" customHeight="1" x14ac:dyDescent="0.2">
      <c r="B132" s="517">
        <v>284010</v>
      </c>
      <c r="C132" s="1141" t="str">
        <f>IF(ISERROR(VLOOKUP(B132,Constants!$X$2:Z$473,1,FALSE)),"No Match",VLOOKUP(B132,Constants!$X$2:$AA$473,4,FALSE))</f>
        <v>Postage</v>
      </c>
      <c r="D132" s="1142" t="e">
        <f>IF(ISERROR(VLOOKUP(B132,Constants!$X$2:AA$473,1,FALSE)),"No Match",VLOOKUP(#REF!,Constants!$X$2:$AA$473,4,FALSE))</f>
        <v>#REF!</v>
      </c>
      <c r="E132" s="666"/>
      <c r="F132" s="666"/>
      <c r="G132" s="1130"/>
      <c r="H132" s="1131"/>
      <c r="I132" s="1131"/>
      <c r="J132" s="1131"/>
      <c r="K132" s="1131"/>
      <c r="L132" s="1131"/>
      <c r="M132" s="1131"/>
      <c r="N132" s="1131"/>
      <c r="O132" s="1131"/>
      <c r="P132" s="1145">
        <v>0</v>
      </c>
      <c r="Q132" s="1147"/>
      <c r="R132" s="362"/>
      <c r="S132" s="1130"/>
      <c r="T132" s="1131"/>
      <c r="U132" s="1131"/>
      <c r="V132" s="1131"/>
      <c r="W132" s="1131"/>
      <c r="X132" s="1131"/>
      <c r="Y132" s="1145">
        <v>0</v>
      </c>
      <c r="Z132" s="1147"/>
      <c r="AA132" s="362"/>
      <c r="AB132" s="1130"/>
      <c r="AC132" s="1131"/>
      <c r="AD132" s="1131"/>
      <c r="AE132" s="1131"/>
      <c r="AF132" s="1131"/>
      <c r="AG132" s="1131"/>
      <c r="AH132" s="1145">
        <v>0</v>
      </c>
      <c r="AI132" s="1147"/>
      <c r="AJ132" s="362"/>
      <c r="AK132" s="1130"/>
      <c r="AL132" s="1131"/>
      <c r="AM132" s="1131"/>
      <c r="AN132" s="1131"/>
      <c r="AO132" s="1131"/>
      <c r="AP132" s="1131"/>
      <c r="AQ132" s="1145">
        <v>0</v>
      </c>
      <c r="AR132" s="1147"/>
      <c r="AS132" s="362"/>
      <c r="AT132" s="1130"/>
      <c r="AU132" s="1131"/>
      <c r="AV132" s="1131"/>
      <c r="AW132" s="1131"/>
      <c r="AX132" s="1131"/>
      <c r="AY132" s="1131"/>
      <c r="AZ132" s="1145">
        <v>0</v>
      </c>
      <c r="BA132" s="1147"/>
      <c r="BB132" s="362"/>
      <c r="BC132" s="1250">
        <f t="shared" si="112"/>
        <v>0</v>
      </c>
      <c r="BD132" s="1251"/>
      <c r="BE132" s="1252"/>
    </row>
    <row r="133" spans="2:57" ht="12.75" customHeight="1" x14ac:dyDescent="0.2">
      <c r="B133" s="517">
        <v>284040</v>
      </c>
      <c r="C133" s="1141" t="str">
        <f>IF(ISERROR(VLOOKUP(B133,Constants!$X$2:Z$473,1,FALSE)),"No Match",VLOOKUP(B133,Constants!$X$2:$AA$473,4,FALSE))</f>
        <v>Freight/Delivery Services</v>
      </c>
      <c r="D133" s="1142" t="e">
        <f>IF(ISERROR(VLOOKUP(B133,Constants!$X$2:AA$473,1,FALSE)),"No Match",VLOOKUP(#REF!,Constants!$X$2:$AA$473,4,FALSE))</f>
        <v>#REF!</v>
      </c>
      <c r="E133" s="666"/>
      <c r="F133" s="666"/>
      <c r="G133" s="1130"/>
      <c r="H133" s="1131"/>
      <c r="I133" s="1131"/>
      <c r="J133" s="1131"/>
      <c r="K133" s="1131"/>
      <c r="L133" s="1131"/>
      <c r="M133" s="1131"/>
      <c r="N133" s="1131"/>
      <c r="O133" s="1131"/>
      <c r="P133" s="1145">
        <v>0</v>
      </c>
      <c r="Q133" s="1147"/>
      <c r="R133" s="362"/>
      <c r="S133" s="1130"/>
      <c r="T133" s="1131"/>
      <c r="U133" s="1131"/>
      <c r="V133" s="1131"/>
      <c r="W133" s="1131"/>
      <c r="X133" s="1131"/>
      <c r="Y133" s="1145">
        <v>0</v>
      </c>
      <c r="Z133" s="1147"/>
      <c r="AA133" s="362"/>
      <c r="AB133" s="1130"/>
      <c r="AC133" s="1131"/>
      <c r="AD133" s="1131"/>
      <c r="AE133" s="1131"/>
      <c r="AF133" s="1131"/>
      <c r="AG133" s="1131"/>
      <c r="AH133" s="1145">
        <v>0</v>
      </c>
      <c r="AI133" s="1147"/>
      <c r="AJ133" s="362"/>
      <c r="AK133" s="1130"/>
      <c r="AL133" s="1131"/>
      <c r="AM133" s="1131"/>
      <c r="AN133" s="1131"/>
      <c r="AO133" s="1131"/>
      <c r="AP133" s="1131"/>
      <c r="AQ133" s="1145">
        <v>0</v>
      </c>
      <c r="AR133" s="1147"/>
      <c r="AS133" s="362"/>
      <c r="AT133" s="1130"/>
      <c r="AU133" s="1131"/>
      <c r="AV133" s="1131"/>
      <c r="AW133" s="1131"/>
      <c r="AX133" s="1131"/>
      <c r="AY133" s="1131"/>
      <c r="AZ133" s="1145">
        <v>0</v>
      </c>
      <c r="BA133" s="1147"/>
      <c r="BB133" s="362"/>
      <c r="BC133" s="1250">
        <f t="shared" si="112"/>
        <v>0</v>
      </c>
      <c r="BD133" s="1251"/>
      <c r="BE133" s="1252"/>
    </row>
    <row r="134" spans="2:57" ht="12.75" customHeight="1" x14ac:dyDescent="0.2">
      <c r="B134" s="517">
        <v>285010</v>
      </c>
      <c r="C134" s="1141" t="str">
        <f>IF(ISERROR(VLOOKUP(B134,Constants!$X$2:Z$473,1,FALSE)),"No Match",VLOOKUP(B134,Constants!$X$2:$AA$473,4,FALSE))</f>
        <v>Printing And Binding</v>
      </c>
      <c r="D134" s="1142" t="e">
        <f>IF(ISERROR(VLOOKUP(B134,Constants!$X$2:AA$473,1,FALSE)),"No Match",VLOOKUP(#REF!,Constants!$X$2:$AA$473,4,FALSE))</f>
        <v>#REF!</v>
      </c>
      <c r="E134" s="666"/>
      <c r="F134" s="666"/>
      <c r="G134" s="1130"/>
      <c r="H134" s="1131"/>
      <c r="I134" s="1131"/>
      <c r="J134" s="1131"/>
      <c r="K134" s="1131"/>
      <c r="L134" s="1131"/>
      <c r="M134" s="1131"/>
      <c r="N134" s="1131"/>
      <c r="O134" s="1131"/>
      <c r="P134" s="1145">
        <v>0</v>
      </c>
      <c r="Q134" s="1147"/>
      <c r="R134" s="362"/>
      <c r="S134" s="1130"/>
      <c r="T134" s="1131"/>
      <c r="U134" s="1131"/>
      <c r="V134" s="1131"/>
      <c r="W134" s="1131"/>
      <c r="X134" s="1131"/>
      <c r="Y134" s="1145">
        <v>0</v>
      </c>
      <c r="Z134" s="1147"/>
      <c r="AA134" s="362"/>
      <c r="AB134" s="1130"/>
      <c r="AC134" s="1131"/>
      <c r="AD134" s="1131"/>
      <c r="AE134" s="1131"/>
      <c r="AF134" s="1131"/>
      <c r="AG134" s="1131"/>
      <c r="AH134" s="1145">
        <v>0</v>
      </c>
      <c r="AI134" s="1147"/>
      <c r="AJ134" s="362"/>
      <c r="AK134" s="1130"/>
      <c r="AL134" s="1131"/>
      <c r="AM134" s="1131"/>
      <c r="AN134" s="1131"/>
      <c r="AO134" s="1131"/>
      <c r="AP134" s="1131"/>
      <c r="AQ134" s="1145">
        <v>0</v>
      </c>
      <c r="AR134" s="1147"/>
      <c r="AS134" s="362"/>
      <c r="AT134" s="1130"/>
      <c r="AU134" s="1131"/>
      <c r="AV134" s="1131"/>
      <c r="AW134" s="1131"/>
      <c r="AX134" s="1131"/>
      <c r="AY134" s="1131"/>
      <c r="AZ134" s="1145">
        <v>0</v>
      </c>
      <c r="BA134" s="1147"/>
      <c r="BB134" s="362"/>
      <c r="BC134" s="1250">
        <f t="shared" si="112"/>
        <v>0</v>
      </c>
      <c r="BD134" s="1251"/>
      <c r="BE134" s="1252"/>
    </row>
    <row r="135" spans="2:57" ht="12.75" customHeight="1" x14ac:dyDescent="0.2">
      <c r="B135" s="517">
        <v>453410</v>
      </c>
      <c r="C135" s="1141" t="str">
        <f>IF(ISERROR(VLOOKUP(B135,Constants!$X$2:Z$473,1,FALSE)),"No Match",VLOOKUP(B135,Constants!$X$2:$AA$473,4,FALSE))</f>
        <v>PC &amp; Printer LE $5,000 - Add $130/Year/Device for IT Services</v>
      </c>
      <c r="D135" s="1142" t="e">
        <f>IF(ISERROR(VLOOKUP(B135,Constants!$X$2:AA$473,1,FALSE)),"No Match",VLOOKUP(#REF!,Constants!$X$2:$AA$473,4,FALSE))</f>
        <v>#REF!</v>
      </c>
      <c r="E135" s="666"/>
      <c r="F135" s="666"/>
      <c r="G135" s="1130"/>
      <c r="H135" s="1131"/>
      <c r="I135" s="1131"/>
      <c r="J135" s="1131"/>
      <c r="K135" s="1131"/>
      <c r="L135" s="1131"/>
      <c r="M135" s="1131"/>
      <c r="N135" s="1131"/>
      <c r="O135" s="1131"/>
      <c r="P135" s="1145">
        <v>0</v>
      </c>
      <c r="Q135" s="1147"/>
      <c r="R135" s="362"/>
      <c r="S135" s="1130"/>
      <c r="T135" s="1131"/>
      <c r="U135" s="1131"/>
      <c r="V135" s="1131"/>
      <c r="W135" s="1131"/>
      <c r="X135" s="1131"/>
      <c r="Y135" s="1145">
        <v>0</v>
      </c>
      <c r="Z135" s="1147"/>
      <c r="AA135" s="362"/>
      <c r="AB135" s="1130"/>
      <c r="AC135" s="1131"/>
      <c r="AD135" s="1131"/>
      <c r="AE135" s="1131"/>
      <c r="AF135" s="1131"/>
      <c r="AG135" s="1131"/>
      <c r="AH135" s="1145">
        <v>0</v>
      </c>
      <c r="AI135" s="1147"/>
      <c r="AJ135" s="362"/>
      <c r="AK135" s="1130"/>
      <c r="AL135" s="1131"/>
      <c r="AM135" s="1131"/>
      <c r="AN135" s="1131"/>
      <c r="AO135" s="1131"/>
      <c r="AP135" s="1131"/>
      <c r="AQ135" s="1145">
        <v>0</v>
      </c>
      <c r="AR135" s="1147"/>
      <c r="AS135" s="362"/>
      <c r="AT135" s="1130"/>
      <c r="AU135" s="1131"/>
      <c r="AV135" s="1131"/>
      <c r="AW135" s="1131"/>
      <c r="AX135" s="1131"/>
      <c r="AY135" s="1131"/>
      <c r="AZ135" s="1145">
        <v>0</v>
      </c>
      <c r="BA135" s="1147"/>
      <c r="BB135" s="362"/>
      <c r="BC135" s="1250">
        <f t="shared" si="112"/>
        <v>0</v>
      </c>
      <c r="BD135" s="1251"/>
      <c r="BE135" s="1252"/>
    </row>
    <row r="136" spans="2:57" ht="12.75" customHeight="1" x14ac:dyDescent="0.2">
      <c r="B136" s="517">
        <v>471310</v>
      </c>
      <c r="C136" s="1141" t="str">
        <f>IF(ISERROR(VLOOKUP(B136,Constants!$X$2:Z$473,1,FALSE)),"No Match",VLOOKUP(B136,Constants!$X$2:$AA$473,4,FALSE))</f>
        <v>PC Software Purchase</v>
      </c>
      <c r="D136" s="1142" t="e">
        <f>IF(ISERROR(VLOOKUP(B136,Constants!$X$2:AA$473,1,FALSE)),"No Match",VLOOKUP(#REF!,Constants!$X$2:$AA$473,4,FALSE))</f>
        <v>#REF!</v>
      </c>
      <c r="E136" s="666"/>
      <c r="F136" s="666"/>
      <c r="G136" s="1130"/>
      <c r="H136" s="1131"/>
      <c r="I136" s="1131"/>
      <c r="J136" s="1131"/>
      <c r="K136" s="1131"/>
      <c r="L136" s="1131"/>
      <c r="M136" s="1131"/>
      <c r="N136" s="1131"/>
      <c r="O136" s="1131"/>
      <c r="P136" s="1145">
        <v>0</v>
      </c>
      <c r="Q136" s="1147"/>
      <c r="R136" s="362"/>
      <c r="S136" s="1130"/>
      <c r="T136" s="1131"/>
      <c r="U136" s="1131"/>
      <c r="V136" s="1131"/>
      <c r="W136" s="1131"/>
      <c r="X136" s="1131"/>
      <c r="Y136" s="1145">
        <v>0</v>
      </c>
      <c r="Z136" s="1147"/>
      <c r="AA136" s="362"/>
      <c r="AB136" s="1130"/>
      <c r="AC136" s="1131"/>
      <c r="AD136" s="1131"/>
      <c r="AE136" s="1131"/>
      <c r="AF136" s="1131"/>
      <c r="AG136" s="1131"/>
      <c r="AH136" s="1145">
        <v>0</v>
      </c>
      <c r="AI136" s="1147"/>
      <c r="AJ136" s="362"/>
      <c r="AK136" s="1130"/>
      <c r="AL136" s="1131"/>
      <c r="AM136" s="1131"/>
      <c r="AN136" s="1131"/>
      <c r="AO136" s="1131"/>
      <c r="AP136" s="1131"/>
      <c r="AQ136" s="1145">
        <v>0</v>
      </c>
      <c r="AR136" s="1147"/>
      <c r="AS136" s="362"/>
      <c r="AT136" s="1130"/>
      <c r="AU136" s="1131"/>
      <c r="AV136" s="1131"/>
      <c r="AW136" s="1131"/>
      <c r="AX136" s="1131"/>
      <c r="AY136" s="1131"/>
      <c r="AZ136" s="1145">
        <v>0</v>
      </c>
      <c r="BA136" s="1147"/>
      <c r="BB136" s="362"/>
      <c r="BC136" s="1250">
        <f t="shared" si="112"/>
        <v>0</v>
      </c>
      <c r="BD136" s="1251"/>
      <c r="BE136" s="1252"/>
    </row>
    <row r="137" spans="2:57" ht="12.75" customHeight="1" x14ac:dyDescent="0.2">
      <c r="B137" s="517">
        <v>218105</v>
      </c>
      <c r="C137" s="1141" t="str">
        <f>IF(ISERROR(VLOOKUP(B137,Constants!$X$2:Z$473,1,FALSE)),"No Match",VLOOKUP(B137,Constants!$X$2:$AA$473,4,FALSE))</f>
        <v>Contract Food Services</v>
      </c>
      <c r="D137" s="1142" t="e">
        <f>IF(ISERROR(VLOOKUP(B137,Constants!$X$2:AA$473,1,FALSE)),"No Match",VLOOKUP(#REF!,Constants!$X$2:$AA$473,4,FALSE))</f>
        <v>#REF!</v>
      </c>
      <c r="E137" s="666"/>
      <c r="F137" s="666"/>
      <c r="G137" s="1130"/>
      <c r="H137" s="1131"/>
      <c r="I137" s="1131"/>
      <c r="J137" s="1131"/>
      <c r="K137" s="1131"/>
      <c r="L137" s="1131"/>
      <c r="M137" s="1131"/>
      <c r="N137" s="1131"/>
      <c r="O137" s="1131"/>
      <c r="P137" s="1145">
        <v>0</v>
      </c>
      <c r="Q137" s="1147"/>
      <c r="R137" s="362"/>
      <c r="S137" s="1130"/>
      <c r="T137" s="1131"/>
      <c r="U137" s="1131"/>
      <c r="V137" s="1131"/>
      <c r="W137" s="1131"/>
      <c r="X137" s="1131"/>
      <c r="Y137" s="1145">
        <v>0</v>
      </c>
      <c r="Z137" s="1147"/>
      <c r="AA137" s="362"/>
      <c r="AB137" s="1130"/>
      <c r="AC137" s="1131"/>
      <c r="AD137" s="1131"/>
      <c r="AE137" s="1131"/>
      <c r="AF137" s="1131"/>
      <c r="AG137" s="1131"/>
      <c r="AH137" s="1145">
        <v>0</v>
      </c>
      <c r="AI137" s="1147"/>
      <c r="AJ137" s="362"/>
      <c r="AK137" s="1130"/>
      <c r="AL137" s="1131"/>
      <c r="AM137" s="1131"/>
      <c r="AN137" s="1131"/>
      <c r="AO137" s="1131"/>
      <c r="AP137" s="1131"/>
      <c r="AQ137" s="1145">
        <v>0</v>
      </c>
      <c r="AR137" s="1147"/>
      <c r="AS137" s="362"/>
      <c r="AT137" s="1130"/>
      <c r="AU137" s="1131"/>
      <c r="AV137" s="1131"/>
      <c r="AW137" s="1131"/>
      <c r="AX137" s="1131"/>
      <c r="AY137" s="1131"/>
      <c r="AZ137" s="1145">
        <v>0</v>
      </c>
      <c r="BA137" s="1147"/>
      <c r="BB137" s="362"/>
      <c r="BC137" s="1250">
        <f t="shared" si="112"/>
        <v>0</v>
      </c>
      <c r="BD137" s="1251"/>
      <c r="BE137" s="1252"/>
    </row>
    <row r="138" spans="2:57" ht="12.75" customHeight="1" x14ac:dyDescent="0.2">
      <c r="B138" s="517">
        <v>218106</v>
      </c>
      <c r="C138" s="1141" t="str">
        <f>IF(ISERROR(VLOOKUP(B138,Constants!$X$2:Z$473,1,FALSE)),"No Match",VLOOKUP(B138,Constants!$X$2:$AA$473,4,FALSE))</f>
        <v>Food Services for Conferences</v>
      </c>
      <c r="D138" s="1142" t="e">
        <f>IF(ISERROR(VLOOKUP(B138,Constants!$X$2:AA$473,1,FALSE)),"No Match",VLOOKUP(#REF!,Constants!$X$2:$AA$473,4,FALSE))</f>
        <v>#REF!</v>
      </c>
      <c r="E138" s="666"/>
      <c r="F138" s="666"/>
      <c r="G138" s="1130"/>
      <c r="H138" s="1131"/>
      <c r="I138" s="1131"/>
      <c r="J138" s="1131"/>
      <c r="K138" s="1131"/>
      <c r="L138" s="1131"/>
      <c r="M138" s="1131"/>
      <c r="N138" s="1131"/>
      <c r="O138" s="1131"/>
      <c r="P138" s="1145">
        <v>0</v>
      </c>
      <c r="Q138" s="1147"/>
      <c r="R138" s="362"/>
      <c r="S138" s="1130"/>
      <c r="T138" s="1131"/>
      <c r="U138" s="1131"/>
      <c r="V138" s="1131"/>
      <c r="W138" s="1131"/>
      <c r="X138" s="1131"/>
      <c r="Y138" s="1145">
        <v>0</v>
      </c>
      <c r="Z138" s="1147"/>
      <c r="AA138" s="362"/>
      <c r="AB138" s="1130"/>
      <c r="AC138" s="1131"/>
      <c r="AD138" s="1131"/>
      <c r="AE138" s="1131"/>
      <c r="AF138" s="1131"/>
      <c r="AG138" s="1131"/>
      <c r="AH138" s="1145">
        <v>0</v>
      </c>
      <c r="AI138" s="1147"/>
      <c r="AJ138" s="362"/>
      <c r="AK138" s="1130"/>
      <c r="AL138" s="1131"/>
      <c r="AM138" s="1131"/>
      <c r="AN138" s="1131"/>
      <c r="AO138" s="1131"/>
      <c r="AP138" s="1131"/>
      <c r="AQ138" s="1145">
        <v>0</v>
      </c>
      <c r="AR138" s="1147"/>
      <c r="AS138" s="362"/>
      <c r="AT138" s="1130"/>
      <c r="AU138" s="1131"/>
      <c r="AV138" s="1131"/>
      <c r="AW138" s="1131"/>
      <c r="AX138" s="1131"/>
      <c r="AY138" s="1131"/>
      <c r="AZ138" s="1145">
        <v>0</v>
      </c>
      <c r="BA138" s="1147"/>
      <c r="BB138" s="362"/>
      <c r="BC138" s="1250">
        <f t="shared" si="112"/>
        <v>0</v>
      </c>
      <c r="BD138" s="1251"/>
      <c r="BE138" s="1252"/>
    </row>
    <row r="139" spans="2:57" ht="12.75" customHeight="1" x14ac:dyDescent="0.2">
      <c r="B139" s="517">
        <v>341010</v>
      </c>
      <c r="C139" s="1141" t="str">
        <f>IF(ISERROR(VLOOKUP(B139,Constants!$X$2:Z$473,1,FALSE)),"No Match",VLOOKUP(B139,Constants!$X$2:$AA$473,4,FALSE))</f>
        <v xml:space="preserve">Purchase of Food Products       </v>
      </c>
      <c r="D139" s="1142" t="e">
        <f>IF(ISERROR(VLOOKUP(B139,Constants!$X$2:AA$473,1,FALSE)),"No Match",VLOOKUP(#REF!,Constants!$X$2:$AA$473,4,FALSE))</f>
        <v>#REF!</v>
      </c>
      <c r="E139" s="666"/>
      <c r="F139" s="666"/>
      <c r="G139" s="1130"/>
      <c r="H139" s="1131"/>
      <c r="I139" s="1131"/>
      <c r="J139" s="1131"/>
      <c r="K139" s="1131"/>
      <c r="L139" s="1131"/>
      <c r="M139" s="1131"/>
      <c r="N139" s="1131"/>
      <c r="O139" s="1131"/>
      <c r="P139" s="1145">
        <v>0</v>
      </c>
      <c r="Q139" s="1147"/>
      <c r="R139" s="362"/>
      <c r="S139" s="1130"/>
      <c r="T139" s="1131"/>
      <c r="U139" s="1131"/>
      <c r="V139" s="1131"/>
      <c r="W139" s="1131"/>
      <c r="X139" s="1131"/>
      <c r="Y139" s="1145">
        <v>0</v>
      </c>
      <c r="Z139" s="1147"/>
      <c r="AA139" s="362"/>
      <c r="AB139" s="1130"/>
      <c r="AC139" s="1131"/>
      <c r="AD139" s="1131"/>
      <c r="AE139" s="1131"/>
      <c r="AF139" s="1131"/>
      <c r="AG139" s="1131"/>
      <c r="AH139" s="1145">
        <v>0</v>
      </c>
      <c r="AI139" s="1147"/>
      <c r="AJ139" s="362"/>
      <c r="AK139" s="1130"/>
      <c r="AL139" s="1131"/>
      <c r="AM139" s="1131"/>
      <c r="AN139" s="1131"/>
      <c r="AO139" s="1131"/>
      <c r="AP139" s="1131"/>
      <c r="AQ139" s="1145">
        <v>0</v>
      </c>
      <c r="AR139" s="1147"/>
      <c r="AS139" s="362"/>
      <c r="AT139" s="1130"/>
      <c r="AU139" s="1131"/>
      <c r="AV139" s="1131"/>
      <c r="AW139" s="1131"/>
      <c r="AX139" s="1131"/>
      <c r="AY139" s="1131"/>
      <c r="AZ139" s="1145">
        <v>0</v>
      </c>
      <c r="BA139" s="1147"/>
      <c r="BB139" s="362"/>
      <c r="BC139" s="1250">
        <f t="shared" si="112"/>
        <v>0</v>
      </c>
      <c r="BD139" s="1251"/>
      <c r="BE139" s="1252"/>
    </row>
    <row r="140" spans="2:57" ht="12.75" customHeight="1" x14ac:dyDescent="0.2">
      <c r="B140" s="517">
        <v>251210</v>
      </c>
      <c r="C140" s="1141" t="str">
        <f>IF(ISERROR(VLOOKUP(B140,Constants!$X$2:Z$473,1,FALSE)),"No Match",VLOOKUP(B140,Constants!$X$2:$AA$473,4,FALSE))</f>
        <v>Rent/Lease Building/Office Space</v>
      </c>
      <c r="D140" s="1142" t="e">
        <f>IF(ISERROR(VLOOKUP(B140,Constants!$X$2:AA$473,1,FALSE)),"No Match",VLOOKUP(#REF!,Constants!$X$2:$AA$473,4,FALSE))</f>
        <v>#REF!</v>
      </c>
      <c r="E140" s="666"/>
      <c r="F140" s="666"/>
      <c r="G140" s="1130"/>
      <c r="H140" s="1131"/>
      <c r="I140" s="1131"/>
      <c r="J140" s="1131"/>
      <c r="K140" s="1131"/>
      <c r="L140" s="1131"/>
      <c r="M140" s="1131"/>
      <c r="N140" s="1131"/>
      <c r="O140" s="1131"/>
      <c r="P140" s="1145">
        <v>0</v>
      </c>
      <c r="Q140" s="1147"/>
      <c r="R140" s="362"/>
      <c r="S140" s="1130"/>
      <c r="T140" s="1131"/>
      <c r="U140" s="1131"/>
      <c r="V140" s="1131"/>
      <c r="W140" s="1131"/>
      <c r="X140" s="1131"/>
      <c r="Y140" s="1145">
        <v>0</v>
      </c>
      <c r="Z140" s="1147"/>
      <c r="AA140" s="362"/>
      <c r="AB140" s="1130"/>
      <c r="AC140" s="1131"/>
      <c r="AD140" s="1131"/>
      <c r="AE140" s="1131"/>
      <c r="AF140" s="1131"/>
      <c r="AG140" s="1131"/>
      <c r="AH140" s="1145">
        <v>0</v>
      </c>
      <c r="AI140" s="1147"/>
      <c r="AJ140" s="362"/>
      <c r="AK140" s="1130"/>
      <c r="AL140" s="1131"/>
      <c r="AM140" s="1131"/>
      <c r="AN140" s="1131"/>
      <c r="AO140" s="1131"/>
      <c r="AP140" s="1131"/>
      <c r="AQ140" s="1145">
        <v>0</v>
      </c>
      <c r="AR140" s="1147"/>
      <c r="AS140" s="362"/>
      <c r="AT140" s="1130"/>
      <c r="AU140" s="1131"/>
      <c r="AV140" s="1131"/>
      <c r="AW140" s="1131"/>
      <c r="AX140" s="1131"/>
      <c r="AY140" s="1131"/>
      <c r="AZ140" s="1145">
        <v>0</v>
      </c>
      <c r="BA140" s="1147"/>
      <c r="BB140" s="362"/>
      <c r="BC140" s="1250">
        <f t="shared" si="112"/>
        <v>0</v>
      </c>
      <c r="BD140" s="1251"/>
      <c r="BE140" s="1252"/>
    </row>
    <row r="141" spans="2:57" ht="12.75" customHeight="1" x14ac:dyDescent="0.2">
      <c r="B141" s="517">
        <v>251310</v>
      </c>
      <c r="C141" s="1141" t="str">
        <f>IF(ISERROR(VLOOKUP(B141,Constants!$X$2:Z$473,1,FALSE)),"No Match",VLOOKUP(B141,Constants!$X$2:$AA$473,4,FALSE))</f>
        <v>Rent/Lease Other Facilities</v>
      </c>
      <c r="D141" s="1142" t="e">
        <f>IF(ISERROR(VLOOKUP(B141,Constants!$X$2:AA$473,1,FALSE)),"No Match",VLOOKUP(#REF!,Constants!$X$2:$AA$473,4,FALSE))</f>
        <v>#REF!</v>
      </c>
      <c r="E141" s="666"/>
      <c r="F141" s="666"/>
      <c r="G141" s="1130"/>
      <c r="H141" s="1131"/>
      <c r="I141" s="1131"/>
      <c r="J141" s="1131"/>
      <c r="K141" s="1131"/>
      <c r="L141" s="1131"/>
      <c r="M141" s="1131"/>
      <c r="N141" s="1131"/>
      <c r="O141" s="1131"/>
      <c r="P141" s="1145">
        <v>0</v>
      </c>
      <c r="Q141" s="1147"/>
      <c r="R141" s="362"/>
      <c r="S141" s="1130"/>
      <c r="T141" s="1131"/>
      <c r="U141" s="1131"/>
      <c r="V141" s="1131"/>
      <c r="W141" s="1131"/>
      <c r="X141" s="1131"/>
      <c r="Y141" s="1145">
        <v>0</v>
      </c>
      <c r="Z141" s="1147"/>
      <c r="AA141" s="362"/>
      <c r="AB141" s="1130"/>
      <c r="AC141" s="1131"/>
      <c r="AD141" s="1131"/>
      <c r="AE141" s="1131"/>
      <c r="AF141" s="1131"/>
      <c r="AG141" s="1131"/>
      <c r="AH141" s="1145">
        <v>0</v>
      </c>
      <c r="AI141" s="1147"/>
      <c r="AJ141" s="362"/>
      <c r="AK141" s="1130"/>
      <c r="AL141" s="1131"/>
      <c r="AM141" s="1131"/>
      <c r="AN141" s="1131"/>
      <c r="AO141" s="1131"/>
      <c r="AP141" s="1131"/>
      <c r="AQ141" s="1145">
        <v>0</v>
      </c>
      <c r="AR141" s="1147"/>
      <c r="AS141" s="362"/>
      <c r="AT141" s="1130"/>
      <c r="AU141" s="1131"/>
      <c r="AV141" s="1131"/>
      <c r="AW141" s="1131"/>
      <c r="AX141" s="1131"/>
      <c r="AY141" s="1131"/>
      <c r="AZ141" s="1145">
        <v>0</v>
      </c>
      <c r="BA141" s="1147"/>
      <c r="BB141" s="362"/>
      <c r="BC141" s="1250">
        <f t="shared" si="112"/>
        <v>0</v>
      </c>
      <c r="BD141" s="1251"/>
      <c r="BE141" s="1252"/>
    </row>
    <row r="142" spans="2:57" ht="12.75" customHeight="1" x14ac:dyDescent="0.2">
      <c r="B142" s="517">
        <v>251320</v>
      </c>
      <c r="C142" s="1141" t="str">
        <f>IF(ISERROR(VLOOKUP(B142,Constants!$X$2:Z$473,1,FALSE)),"No Match",VLOOKUP(B142,Constants!$X$2:$AA$473,4,FALSE))</f>
        <v>Room Rental for Conferences</v>
      </c>
      <c r="D142" s="1142" t="e">
        <f>IF(ISERROR(VLOOKUP(B142,Constants!$X$2:AA$473,1,FALSE)),"No Match",VLOOKUP(#REF!,Constants!$X$2:$AA$473,4,FALSE))</f>
        <v>#REF!</v>
      </c>
      <c r="E142" s="666"/>
      <c r="F142" s="666"/>
      <c r="G142" s="1130"/>
      <c r="H142" s="1131"/>
      <c r="I142" s="1131"/>
      <c r="J142" s="1131"/>
      <c r="K142" s="1131"/>
      <c r="L142" s="1131"/>
      <c r="M142" s="1131"/>
      <c r="N142" s="1131"/>
      <c r="O142" s="1131"/>
      <c r="P142" s="1145">
        <v>0</v>
      </c>
      <c r="Q142" s="1147"/>
      <c r="R142" s="362"/>
      <c r="S142" s="1130"/>
      <c r="T142" s="1131"/>
      <c r="U142" s="1131"/>
      <c r="V142" s="1131"/>
      <c r="W142" s="1131"/>
      <c r="X142" s="1131"/>
      <c r="Y142" s="1145">
        <v>0</v>
      </c>
      <c r="Z142" s="1147"/>
      <c r="AA142" s="362"/>
      <c r="AB142" s="1130"/>
      <c r="AC142" s="1131"/>
      <c r="AD142" s="1131"/>
      <c r="AE142" s="1131"/>
      <c r="AF142" s="1131"/>
      <c r="AG142" s="1131"/>
      <c r="AH142" s="1145">
        <v>0</v>
      </c>
      <c r="AI142" s="1147"/>
      <c r="AJ142" s="362"/>
      <c r="AK142" s="1130"/>
      <c r="AL142" s="1131"/>
      <c r="AM142" s="1131"/>
      <c r="AN142" s="1131"/>
      <c r="AO142" s="1131"/>
      <c r="AP142" s="1131"/>
      <c r="AQ142" s="1145">
        <v>0</v>
      </c>
      <c r="AR142" s="1147"/>
      <c r="AS142" s="362"/>
      <c r="AT142" s="1130"/>
      <c r="AU142" s="1131"/>
      <c r="AV142" s="1131"/>
      <c r="AW142" s="1131"/>
      <c r="AX142" s="1131"/>
      <c r="AY142" s="1131"/>
      <c r="AZ142" s="1145">
        <v>0</v>
      </c>
      <c r="BA142" s="1147"/>
      <c r="BB142" s="362"/>
      <c r="BC142" s="1250">
        <f t="shared" si="112"/>
        <v>0</v>
      </c>
      <c r="BD142" s="1251"/>
      <c r="BE142" s="1252"/>
    </row>
    <row r="143" spans="2:57" ht="12.75" customHeight="1" x14ac:dyDescent="0.2">
      <c r="B143" s="517">
        <v>252110</v>
      </c>
      <c r="C143" s="1141" t="str">
        <f>IF(ISERROR(VLOOKUP(B143,Constants!$X$2:Z$473,1,FALSE)),"No Match",VLOOKUP(B143,Constants!$X$2:$AA$473,4,FALSE))</f>
        <v>Rent/Lease Motor Vehicle</v>
      </c>
      <c r="D143" s="1142" t="e">
        <f>IF(ISERROR(VLOOKUP(B143,Constants!$X$2:AA$473,1,FALSE)),"No Match",VLOOKUP(#REF!,Constants!$X$2:$AA$473,4,FALSE))</f>
        <v>#REF!</v>
      </c>
      <c r="E143" s="666"/>
      <c r="F143" s="666"/>
      <c r="G143" s="1130"/>
      <c r="H143" s="1131"/>
      <c r="I143" s="1131"/>
      <c r="J143" s="1131"/>
      <c r="K143" s="1131"/>
      <c r="L143" s="1131"/>
      <c r="M143" s="1131"/>
      <c r="N143" s="1131"/>
      <c r="O143" s="1131"/>
      <c r="P143" s="1145">
        <v>0</v>
      </c>
      <c r="Q143" s="1147"/>
      <c r="R143" s="362"/>
      <c r="S143" s="1130"/>
      <c r="T143" s="1131"/>
      <c r="U143" s="1131"/>
      <c r="V143" s="1131"/>
      <c r="W143" s="1131"/>
      <c r="X143" s="1131"/>
      <c r="Y143" s="1145">
        <v>0</v>
      </c>
      <c r="Z143" s="1147"/>
      <c r="AA143" s="362"/>
      <c r="AB143" s="1130"/>
      <c r="AC143" s="1131"/>
      <c r="AD143" s="1131"/>
      <c r="AE143" s="1131"/>
      <c r="AF143" s="1131"/>
      <c r="AG143" s="1131"/>
      <c r="AH143" s="1145">
        <v>0</v>
      </c>
      <c r="AI143" s="1147"/>
      <c r="AJ143" s="362"/>
      <c r="AK143" s="1130"/>
      <c r="AL143" s="1131"/>
      <c r="AM143" s="1131"/>
      <c r="AN143" s="1131"/>
      <c r="AO143" s="1131"/>
      <c r="AP143" s="1131"/>
      <c r="AQ143" s="1145">
        <v>0</v>
      </c>
      <c r="AR143" s="1147"/>
      <c r="AS143" s="362"/>
      <c r="AT143" s="1130"/>
      <c r="AU143" s="1131"/>
      <c r="AV143" s="1131"/>
      <c r="AW143" s="1131"/>
      <c r="AX143" s="1131"/>
      <c r="AY143" s="1131"/>
      <c r="AZ143" s="1145">
        <v>0</v>
      </c>
      <c r="BA143" s="1147"/>
      <c r="BB143" s="362"/>
      <c r="BC143" s="1250">
        <f t="shared" si="112"/>
        <v>0</v>
      </c>
      <c r="BD143" s="1251"/>
      <c r="BE143" s="1252"/>
    </row>
    <row r="144" spans="2:57" ht="12.75" customHeight="1" x14ac:dyDescent="0.2">
      <c r="B144" s="517">
        <v>219912</v>
      </c>
      <c r="C144" s="1141" t="str">
        <f>IF(ISERROR(VLOOKUP(B144,Constants!$X$2:Z$473,1,FALSE)),"No Match",VLOOKUP(B144,Constants!$X$2:$AA$473,4,FALSE))</f>
        <v>Human Subjects Payments</v>
      </c>
      <c r="D144" s="1142" t="e">
        <f>IF(ISERROR(VLOOKUP(B144,Constants!$X$2:AA$473,1,FALSE)),"No Match",VLOOKUP(#REF!,Constants!$X$2:$AA$473,4,FALSE))</f>
        <v>#REF!</v>
      </c>
      <c r="E144" s="666"/>
      <c r="F144" s="666"/>
      <c r="G144" s="1130"/>
      <c r="H144" s="1131"/>
      <c r="I144" s="1131"/>
      <c r="J144" s="1131"/>
      <c r="K144" s="1131"/>
      <c r="L144" s="1131"/>
      <c r="M144" s="1131"/>
      <c r="N144" s="1131"/>
      <c r="O144" s="1131"/>
      <c r="P144" s="1145">
        <v>0</v>
      </c>
      <c r="Q144" s="1147"/>
      <c r="R144" s="362"/>
      <c r="S144" s="1130"/>
      <c r="T144" s="1131"/>
      <c r="U144" s="1131"/>
      <c r="V144" s="1131"/>
      <c r="W144" s="1131"/>
      <c r="X144" s="1131"/>
      <c r="Y144" s="1145">
        <v>0</v>
      </c>
      <c r="Z144" s="1147"/>
      <c r="AA144" s="362"/>
      <c r="AB144" s="1130"/>
      <c r="AC144" s="1131"/>
      <c r="AD144" s="1131"/>
      <c r="AE144" s="1131"/>
      <c r="AF144" s="1131"/>
      <c r="AG144" s="1131"/>
      <c r="AH144" s="1145">
        <v>0</v>
      </c>
      <c r="AI144" s="1147"/>
      <c r="AJ144" s="362"/>
      <c r="AK144" s="1130"/>
      <c r="AL144" s="1131"/>
      <c r="AM144" s="1131"/>
      <c r="AN144" s="1131"/>
      <c r="AO144" s="1131"/>
      <c r="AP144" s="1131"/>
      <c r="AQ144" s="1145">
        <v>0</v>
      </c>
      <c r="AR144" s="1147"/>
      <c r="AS144" s="362"/>
      <c r="AT144" s="1130"/>
      <c r="AU144" s="1131"/>
      <c r="AV144" s="1131"/>
      <c r="AW144" s="1131"/>
      <c r="AX144" s="1131"/>
      <c r="AY144" s="1131"/>
      <c r="AZ144" s="1145">
        <v>0</v>
      </c>
      <c r="BA144" s="1147"/>
      <c r="BB144" s="362"/>
      <c r="BC144" s="1250">
        <f t="shared" si="112"/>
        <v>0</v>
      </c>
      <c r="BD144" s="1251"/>
      <c r="BE144" s="1252"/>
    </row>
    <row r="145" spans="2:57" ht="12.75" customHeight="1" thickBot="1" x14ac:dyDescent="0.25">
      <c r="B145" s="536">
        <v>584037</v>
      </c>
      <c r="C145" s="1141" t="str">
        <f>IF(ISERROR(VLOOKUP(B145,Constants!$X$2:Z$473,1,FALSE)),"No Match",VLOOKUP(B145,Constants!$X$2:$AA$473,4,FALSE))</f>
        <v>Gift Cards--NON Employee Only</v>
      </c>
      <c r="D145" s="1142" t="e">
        <f>IF(ISERROR(VLOOKUP(B145,Constants!$X$2:AA$473,1,FALSE)),"No Match",VLOOKUP(#REF!,Constants!$X$2:$AA$473,4,FALSE))</f>
        <v>#REF!</v>
      </c>
      <c r="E145" s="666"/>
      <c r="F145" s="666"/>
      <c r="G145" s="1264"/>
      <c r="H145" s="1265"/>
      <c r="I145" s="1265"/>
      <c r="J145" s="1265"/>
      <c r="K145" s="1265"/>
      <c r="L145" s="1265"/>
      <c r="M145" s="1265"/>
      <c r="N145" s="1265"/>
      <c r="O145" s="1265"/>
      <c r="P145" s="1445">
        <v>0</v>
      </c>
      <c r="Q145" s="1447"/>
      <c r="R145" s="362"/>
      <c r="S145" s="1264"/>
      <c r="T145" s="1265"/>
      <c r="U145" s="1265"/>
      <c r="V145" s="1265"/>
      <c r="W145" s="1265"/>
      <c r="X145" s="1265"/>
      <c r="Y145" s="1445">
        <v>0</v>
      </c>
      <c r="Z145" s="1447"/>
      <c r="AA145" s="362"/>
      <c r="AB145" s="1264"/>
      <c r="AC145" s="1265"/>
      <c r="AD145" s="1265"/>
      <c r="AE145" s="1265"/>
      <c r="AF145" s="1265"/>
      <c r="AG145" s="1265"/>
      <c r="AH145" s="1445">
        <v>0</v>
      </c>
      <c r="AI145" s="1447"/>
      <c r="AJ145" s="362"/>
      <c r="AK145" s="1264"/>
      <c r="AL145" s="1265"/>
      <c r="AM145" s="1265"/>
      <c r="AN145" s="1265"/>
      <c r="AO145" s="1265"/>
      <c r="AP145" s="1265"/>
      <c r="AQ145" s="1445">
        <v>0</v>
      </c>
      <c r="AR145" s="1447"/>
      <c r="AS145" s="362"/>
      <c r="AT145" s="1264"/>
      <c r="AU145" s="1265"/>
      <c r="AV145" s="1265"/>
      <c r="AW145" s="1265"/>
      <c r="AX145" s="1265"/>
      <c r="AY145" s="1265"/>
      <c r="AZ145" s="1445">
        <v>0</v>
      </c>
      <c r="BA145" s="1447"/>
      <c r="BB145" s="362"/>
      <c r="BC145" s="1448">
        <f t="shared" si="112"/>
        <v>0</v>
      </c>
      <c r="BD145" s="1449"/>
      <c r="BE145" s="1450"/>
    </row>
    <row r="146" spans="2:57" ht="12.75" customHeight="1" thickBot="1" x14ac:dyDescent="0.25">
      <c r="B146" s="537" t="s">
        <v>226</v>
      </c>
      <c r="C146" s="538"/>
      <c r="D146" s="538"/>
      <c r="E146" s="538"/>
      <c r="F146" s="538"/>
      <c r="G146" s="538"/>
      <c r="H146" s="539"/>
      <c r="I146" s="540"/>
      <c r="J146" s="540"/>
      <c r="K146" s="540"/>
      <c r="L146" s="540"/>
      <c r="M146" s="541"/>
      <c r="N146" s="540"/>
      <c r="O146" s="540"/>
      <c r="P146" s="1274">
        <f>SUM(P122:Q145)</f>
        <v>0</v>
      </c>
      <c r="Q146" s="1180"/>
      <c r="R146" s="542"/>
      <c r="S146" s="540"/>
      <c r="T146" s="540"/>
      <c r="U146" s="543"/>
      <c r="V146" s="543"/>
      <c r="W146" s="543"/>
      <c r="X146" s="544"/>
      <c r="Y146" s="1451">
        <f>SUM(Y122:Z145)</f>
        <v>0</v>
      </c>
      <c r="Z146" s="1452"/>
      <c r="AA146" s="542"/>
      <c r="AB146" s="540"/>
      <c r="AC146" s="540"/>
      <c r="AD146" s="543"/>
      <c r="AE146" s="543"/>
      <c r="AF146" s="543"/>
      <c r="AG146" s="544"/>
      <c r="AH146" s="1451">
        <f>SUM(AH122:AI145)</f>
        <v>0</v>
      </c>
      <c r="AI146" s="1452"/>
      <c r="AJ146" s="542"/>
      <c r="AK146" s="540"/>
      <c r="AL146" s="540"/>
      <c r="AM146" s="543"/>
      <c r="AN146" s="543"/>
      <c r="AO146" s="543"/>
      <c r="AP146" s="544"/>
      <c r="AQ146" s="1451">
        <f>SUM(AQ122:AR145)</f>
        <v>0</v>
      </c>
      <c r="AR146" s="1452"/>
      <c r="AS146" s="542"/>
      <c r="AT146" s="540"/>
      <c r="AU146" s="540"/>
      <c r="AV146" s="543"/>
      <c r="AW146" s="543"/>
      <c r="AX146" s="543"/>
      <c r="AY146" s="544"/>
      <c r="AZ146" s="1451">
        <f>SUM(AZ122:BA145)</f>
        <v>0</v>
      </c>
      <c r="BA146" s="1452"/>
      <c r="BB146" s="542"/>
      <c r="BC146" s="1273">
        <f>SUM(BC122:BD145)</f>
        <v>0</v>
      </c>
      <c r="BD146" s="1179"/>
      <c r="BE146" s="1180"/>
    </row>
    <row r="147" spans="2:57" s="369" customFormat="1" ht="12.75" customHeight="1" thickBot="1" x14ac:dyDescent="0.25">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304"/>
      <c r="AF147" s="304"/>
      <c r="AG147" s="304"/>
      <c r="AH147" s="304"/>
      <c r="AI147" s="304"/>
      <c r="AJ147" s="304"/>
      <c r="AK147" s="304"/>
      <c r="AL147" s="304"/>
      <c r="AM147" s="304"/>
      <c r="AN147" s="304"/>
      <c r="AO147" s="304"/>
      <c r="AP147" s="304"/>
      <c r="AQ147" s="304"/>
      <c r="AR147" s="304"/>
      <c r="AS147" s="304"/>
      <c r="AT147" s="304"/>
      <c r="AU147" s="304"/>
      <c r="AV147" s="304"/>
      <c r="AW147" s="304"/>
      <c r="AX147" s="304"/>
      <c r="AY147" s="304"/>
      <c r="AZ147" s="304"/>
      <c r="BA147" s="304"/>
      <c r="BB147" s="304"/>
      <c r="BC147" s="304"/>
      <c r="BD147" s="304"/>
      <c r="BE147" s="304"/>
    </row>
    <row r="148" spans="2:57" ht="12.75" customHeight="1" x14ac:dyDescent="0.2">
      <c r="B148" s="1152" t="s">
        <v>227</v>
      </c>
      <c r="C148" s="1770"/>
      <c r="D148" s="1770"/>
      <c r="E148" s="1770"/>
      <c r="F148" s="1770"/>
      <c r="G148" s="545"/>
      <c r="H148" s="546"/>
      <c r="I148" s="546"/>
      <c r="J148" s="546"/>
      <c r="K148" s="547"/>
      <c r="L148" s="547"/>
      <c r="M148" s="548"/>
      <c r="N148" s="547"/>
      <c r="O148" s="547"/>
      <c r="P148" s="547"/>
      <c r="Q148" s="549">
        <f>SUM(Q69,P77,P119,P96,P146,P111,P85)</f>
        <v>0</v>
      </c>
      <c r="R148" s="320"/>
      <c r="S148" s="546"/>
      <c r="T148" s="547"/>
      <c r="U148" s="547"/>
      <c r="V148" s="547"/>
      <c r="W148" s="547"/>
      <c r="X148" s="547"/>
      <c r="Y148" s="549"/>
      <c r="Z148" s="549">
        <f>SUM(Z69,Y77,Y119,Y96,Y146,Y111,Z85)</f>
        <v>0</v>
      </c>
      <c r="AA148" s="320"/>
      <c r="AB148" s="546"/>
      <c r="AC148" s="547"/>
      <c r="AD148" s="547"/>
      <c r="AE148" s="547"/>
      <c r="AF148" s="547"/>
      <c r="AG148" s="547"/>
      <c r="AH148" s="549"/>
      <c r="AI148" s="549">
        <f>SUM(AI69,AH77,AH119,AH96,AH146,AH111,AI85)</f>
        <v>0</v>
      </c>
      <c r="AJ148" s="320"/>
      <c r="AK148" s="546"/>
      <c r="AL148" s="547"/>
      <c r="AM148" s="547"/>
      <c r="AN148" s="547"/>
      <c r="AO148" s="547"/>
      <c r="AP148" s="547"/>
      <c r="AQ148" s="549"/>
      <c r="AR148" s="549">
        <f>SUM(AR69,AQ77,AQ119,AQ96,AQ146,AQ111,AR85)</f>
        <v>0</v>
      </c>
      <c r="AS148" s="320"/>
      <c r="AT148" s="546"/>
      <c r="AU148" s="547"/>
      <c r="AV148" s="547"/>
      <c r="AW148" s="547"/>
      <c r="AX148" s="547"/>
      <c r="AY148" s="547"/>
      <c r="AZ148" s="549"/>
      <c r="BA148" s="549">
        <f>SUM(BA69,AZ77,AZ119,AZ96,AZ146,AZ111,BA85)</f>
        <v>0</v>
      </c>
      <c r="BB148" s="320"/>
      <c r="BC148" s="1762">
        <f>Q148+Z148+AI148+AR148+BA148</f>
        <v>0</v>
      </c>
      <c r="BD148" s="1153"/>
      <c r="BE148" s="1763"/>
    </row>
    <row r="149" spans="2:57" ht="12.75" customHeight="1" x14ac:dyDescent="0.2">
      <c r="B149" s="1771" t="s">
        <v>228</v>
      </c>
      <c r="C149" s="1772"/>
      <c r="D149" s="1772"/>
      <c r="E149" s="1772"/>
      <c r="F149" s="1772"/>
      <c r="G149" s="562"/>
      <c r="H149" s="563"/>
      <c r="I149" s="564"/>
      <c r="J149" s="563"/>
      <c r="K149" s="565"/>
      <c r="L149" s="565"/>
      <c r="M149" s="566"/>
      <c r="N149" s="565"/>
      <c r="O149" s="565"/>
      <c r="P149" s="469"/>
      <c r="Q149" s="301">
        <f>P77+P85+P96+P111-N111</f>
        <v>0</v>
      </c>
      <c r="R149" s="362"/>
      <c r="S149" s="370"/>
      <c r="T149" s="469"/>
      <c r="U149" s="469"/>
      <c r="V149" s="469"/>
      <c r="W149" s="469"/>
      <c r="X149" s="469"/>
      <c r="Y149" s="301"/>
      <c r="Z149" s="301">
        <f>Y77+Z85+Y96+Y111-W111</f>
        <v>0</v>
      </c>
      <c r="AA149" s="362"/>
      <c r="AB149" s="370"/>
      <c r="AC149" s="469"/>
      <c r="AD149" s="469"/>
      <c r="AE149" s="469"/>
      <c r="AF149" s="469"/>
      <c r="AG149" s="469"/>
      <c r="AH149" s="301"/>
      <c r="AI149" s="301">
        <f>AH77+AI85+AH96+AH111-AF111</f>
        <v>0</v>
      </c>
      <c r="AJ149" s="362"/>
      <c r="AK149" s="370"/>
      <c r="AL149" s="469"/>
      <c r="AM149" s="469"/>
      <c r="AN149" s="469"/>
      <c r="AO149" s="469"/>
      <c r="AP149" s="469"/>
      <c r="AQ149" s="301"/>
      <c r="AR149" s="301">
        <f>AQ77+AR85+AQ96+AQ111-AO111</f>
        <v>0</v>
      </c>
      <c r="AS149" s="362"/>
      <c r="AT149" s="370"/>
      <c r="AU149" s="469"/>
      <c r="AV149" s="469"/>
      <c r="AW149" s="469"/>
      <c r="AX149" s="469"/>
      <c r="AY149" s="469"/>
      <c r="AZ149" s="301"/>
      <c r="BA149" s="301">
        <f>AZ77+BA85+AZ96+AZ111-AX111</f>
        <v>0</v>
      </c>
      <c r="BB149" s="362"/>
      <c r="BC149" s="1764">
        <f t="shared" ref="BC149:BC152" si="113">Q149+Z149+AI149+AR149+BA149</f>
        <v>0</v>
      </c>
      <c r="BD149" s="1765"/>
      <c r="BE149" s="1766"/>
    </row>
    <row r="150" spans="2:57" ht="12.75" customHeight="1" x14ac:dyDescent="0.2">
      <c r="B150" s="1773" t="s">
        <v>229</v>
      </c>
      <c r="C150" s="1774"/>
      <c r="D150" s="1774"/>
      <c r="E150" s="1774"/>
      <c r="F150" s="1774"/>
      <c r="G150" s="355"/>
      <c r="H150" s="466"/>
      <c r="I150" s="471"/>
      <c r="J150" s="466"/>
      <c r="K150" s="467"/>
      <c r="L150" s="467"/>
      <c r="M150" s="468"/>
      <c r="N150" s="467"/>
      <c r="O150" s="467"/>
      <c r="P150" s="467"/>
      <c r="Q150" s="302">
        <f>SUM(Q148-Q149)</f>
        <v>0</v>
      </c>
      <c r="R150" s="362"/>
      <c r="S150" s="466"/>
      <c r="T150" s="467"/>
      <c r="U150" s="467"/>
      <c r="V150" s="467"/>
      <c r="W150" s="467"/>
      <c r="X150" s="467"/>
      <c r="Y150" s="302"/>
      <c r="Z150" s="302">
        <f>SUM(Z148-Z149)</f>
        <v>0</v>
      </c>
      <c r="AA150" s="362"/>
      <c r="AB150" s="466"/>
      <c r="AC150" s="467"/>
      <c r="AD150" s="467"/>
      <c r="AE150" s="467"/>
      <c r="AF150" s="467"/>
      <c r="AG150" s="467"/>
      <c r="AH150" s="302"/>
      <c r="AI150" s="302">
        <f>SUM(AI148-AI149)</f>
        <v>0</v>
      </c>
      <c r="AJ150" s="362"/>
      <c r="AK150" s="466"/>
      <c r="AL150" s="467"/>
      <c r="AM150" s="467"/>
      <c r="AN150" s="467"/>
      <c r="AO150" s="467"/>
      <c r="AP150" s="467"/>
      <c r="AQ150" s="302"/>
      <c r="AR150" s="302">
        <f>SUM(AR148-AR149)</f>
        <v>0</v>
      </c>
      <c r="AS150" s="362"/>
      <c r="AT150" s="466"/>
      <c r="AU150" s="467"/>
      <c r="AV150" s="467"/>
      <c r="AW150" s="467"/>
      <c r="AX150" s="467"/>
      <c r="AY150" s="467"/>
      <c r="AZ150" s="302"/>
      <c r="BA150" s="302">
        <f>SUM(BA148-BA149)</f>
        <v>0</v>
      </c>
      <c r="BB150" s="362"/>
      <c r="BC150" s="1767">
        <f t="shared" si="113"/>
        <v>0</v>
      </c>
      <c r="BD150" s="1768"/>
      <c r="BE150" s="1769"/>
    </row>
    <row r="151" spans="2:57" ht="12.75" customHeight="1" x14ac:dyDescent="0.2">
      <c r="B151" s="1775" t="s">
        <v>230</v>
      </c>
      <c r="C151" s="1776"/>
      <c r="D151" s="1776"/>
      <c r="E151" s="1776"/>
      <c r="F151" s="1776"/>
      <c r="G151" s="356"/>
      <c r="H151" s="303">
        <v>0</v>
      </c>
      <c r="I151" s="381"/>
      <c r="J151" s="370"/>
      <c r="K151" s="469"/>
      <c r="L151" s="469"/>
      <c r="M151" s="470"/>
      <c r="N151" s="469"/>
      <c r="O151" s="469"/>
      <c r="P151" s="469"/>
      <c r="Q151" s="357">
        <f>ROUND(Q150*$H$151,0)</f>
        <v>0</v>
      </c>
      <c r="R151" s="362"/>
      <c r="S151" s="370"/>
      <c r="T151" s="469"/>
      <c r="U151" s="469"/>
      <c r="V151" s="469"/>
      <c r="W151" s="469"/>
      <c r="X151" s="469"/>
      <c r="Y151" s="357"/>
      <c r="Z151" s="357">
        <f>ROUND(Z150*$H$151,0)</f>
        <v>0</v>
      </c>
      <c r="AA151" s="362"/>
      <c r="AB151" s="370"/>
      <c r="AC151" s="469"/>
      <c r="AD151" s="469"/>
      <c r="AE151" s="469"/>
      <c r="AF151" s="469"/>
      <c r="AG151" s="469"/>
      <c r="AH151" s="357"/>
      <c r="AI151" s="357">
        <f>ROUND(AI150*$H$151,0)</f>
        <v>0</v>
      </c>
      <c r="AJ151" s="362"/>
      <c r="AK151" s="370"/>
      <c r="AL151" s="469"/>
      <c r="AM151" s="469"/>
      <c r="AN151" s="469"/>
      <c r="AO151" s="469"/>
      <c r="AP151" s="469"/>
      <c r="AQ151" s="357"/>
      <c r="AR151" s="357">
        <f>ROUND(AR150*$H$151,0)</f>
        <v>0</v>
      </c>
      <c r="AS151" s="362"/>
      <c r="AT151" s="370"/>
      <c r="AU151" s="469"/>
      <c r="AV151" s="469"/>
      <c r="AW151" s="469"/>
      <c r="AX151" s="469"/>
      <c r="AY151" s="469"/>
      <c r="AZ151" s="357"/>
      <c r="BA151" s="357">
        <f>ROUND(BA150*$H$151,0)</f>
        <v>0</v>
      </c>
      <c r="BB151" s="362"/>
      <c r="BC151" s="1756">
        <f t="shared" si="113"/>
        <v>0</v>
      </c>
      <c r="BD151" s="1757"/>
      <c r="BE151" s="1758"/>
    </row>
    <row r="152" spans="2:57" ht="12.75" customHeight="1" thickBot="1" x14ac:dyDescent="0.25">
      <c r="B152" s="1777" t="s">
        <v>240</v>
      </c>
      <c r="C152" s="1778"/>
      <c r="D152" s="1778"/>
      <c r="E152" s="1778"/>
      <c r="F152" s="1778"/>
      <c r="G152" s="355"/>
      <c r="H152" s="466"/>
      <c r="I152" s="471"/>
      <c r="J152" s="466"/>
      <c r="K152" s="467"/>
      <c r="L152" s="467"/>
      <c r="M152" s="468"/>
      <c r="N152" s="467"/>
      <c r="O152" s="467"/>
      <c r="P152" s="467"/>
      <c r="Q152" s="359">
        <f>Q148+Q151</f>
        <v>0</v>
      </c>
      <c r="R152" s="362"/>
      <c r="S152" s="466"/>
      <c r="T152" s="467"/>
      <c r="U152" s="467"/>
      <c r="V152" s="467"/>
      <c r="W152" s="467"/>
      <c r="X152" s="467"/>
      <c r="Y152" s="359"/>
      <c r="Z152" s="359">
        <f>Z148+Z151</f>
        <v>0</v>
      </c>
      <c r="AA152" s="362"/>
      <c r="AB152" s="466"/>
      <c r="AC152" s="467"/>
      <c r="AD152" s="467"/>
      <c r="AE152" s="467"/>
      <c r="AF152" s="467"/>
      <c r="AG152" s="467"/>
      <c r="AH152" s="359"/>
      <c r="AI152" s="359">
        <f>AI148+AI151</f>
        <v>0</v>
      </c>
      <c r="AJ152" s="362"/>
      <c r="AK152" s="466"/>
      <c r="AL152" s="467"/>
      <c r="AM152" s="467"/>
      <c r="AN152" s="467"/>
      <c r="AO152" s="467"/>
      <c r="AP152" s="467"/>
      <c r="AQ152" s="359"/>
      <c r="AR152" s="359">
        <f>AR148+AR151</f>
        <v>0</v>
      </c>
      <c r="AS152" s="362"/>
      <c r="AT152" s="466"/>
      <c r="AU152" s="467"/>
      <c r="AV152" s="467"/>
      <c r="AW152" s="467"/>
      <c r="AX152" s="467"/>
      <c r="AY152" s="467"/>
      <c r="AZ152" s="359"/>
      <c r="BA152" s="359">
        <f>BA148+BA151</f>
        <v>0</v>
      </c>
      <c r="BB152" s="362"/>
      <c r="BC152" s="1759">
        <f t="shared" si="113"/>
        <v>0</v>
      </c>
      <c r="BD152" s="1760"/>
      <c r="BE152" s="1761"/>
    </row>
    <row r="153" spans="2:57" s="369" customFormat="1" ht="12.75" customHeight="1" thickBot="1" x14ac:dyDescent="0.25">
      <c r="B153" s="1220" t="s">
        <v>241</v>
      </c>
      <c r="C153" s="1779"/>
      <c r="D153" s="1779"/>
      <c r="E153" s="1779"/>
      <c r="F153" s="1779"/>
      <c r="G153" s="553"/>
      <c r="H153" s="554"/>
      <c r="I153" s="554"/>
      <c r="J153" s="554"/>
      <c r="K153" s="555"/>
      <c r="L153" s="555"/>
      <c r="M153" s="556"/>
      <c r="N153" s="555"/>
      <c r="O153" s="555"/>
      <c r="P153" s="555"/>
      <c r="Q153" s="558">
        <f>Q152</f>
        <v>0</v>
      </c>
      <c r="R153" s="561"/>
      <c r="S153" s="554"/>
      <c r="T153" s="555"/>
      <c r="U153" s="555"/>
      <c r="V153" s="555"/>
      <c r="W153" s="555"/>
      <c r="X153" s="555"/>
      <c r="Y153" s="558"/>
      <c r="Z153" s="557">
        <f>Z152</f>
        <v>0</v>
      </c>
      <c r="AA153" s="559"/>
      <c r="AB153" s="555"/>
      <c r="AC153" s="555"/>
      <c r="AD153" s="555"/>
      <c r="AE153" s="555"/>
      <c r="AF153" s="555"/>
      <c r="AG153" s="555"/>
      <c r="AH153" s="558"/>
      <c r="AI153" s="557">
        <f>AI152</f>
        <v>0</v>
      </c>
      <c r="AJ153" s="559"/>
      <c r="AK153" s="555"/>
      <c r="AL153" s="555"/>
      <c r="AM153" s="555"/>
      <c r="AN153" s="555"/>
      <c r="AO153" s="555"/>
      <c r="AP153" s="555"/>
      <c r="AQ153" s="558"/>
      <c r="AR153" s="557">
        <f>AR152</f>
        <v>0</v>
      </c>
      <c r="AS153" s="559"/>
      <c r="AT153" s="555"/>
      <c r="AU153" s="555"/>
      <c r="AV153" s="555"/>
      <c r="AW153" s="555"/>
      <c r="AX153" s="555"/>
      <c r="AY153" s="555"/>
      <c r="AZ153" s="558"/>
      <c r="BA153" s="557">
        <f>BA152</f>
        <v>0</v>
      </c>
      <c r="BB153" s="560"/>
      <c r="BC153" s="1754">
        <f>BC152</f>
        <v>0</v>
      </c>
      <c r="BD153" s="1754"/>
      <c r="BE153" s="1755"/>
    </row>
    <row r="154" spans="2:57" s="369" customFormat="1" ht="12.75" customHeight="1" x14ac:dyDescent="0.2">
      <c r="B154" s="310"/>
      <c r="C154" s="310"/>
      <c r="D154" s="310"/>
      <c r="E154" s="310"/>
      <c r="F154" s="310"/>
      <c r="G154" s="310"/>
      <c r="H154" s="310"/>
      <c r="I154" s="310"/>
      <c r="J154" s="310"/>
      <c r="K154" s="310"/>
      <c r="L154" s="310"/>
      <c r="M154" s="472"/>
      <c r="N154" s="310"/>
      <c r="O154" s="310"/>
      <c r="P154" s="310"/>
      <c r="Q154" s="310"/>
      <c r="R154" s="310"/>
      <c r="S154" s="310"/>
      <c r="T154" s="310"/>
      <c r="U154" s="310"/>
      <c r="V154" s="310"/>
      <c r="W154" s="310"/>
      <c r="X154" s="310"/>
      <c r="Y154" s="310"/>
      <c r="Z154" s="310"/>
      <c r="AA154" s="310"/>
      <c r="AB154" s="310"/>
      <c r="AC154" s="310"/>
      <c r="AD154" s="310"/>
      <c r="AE154" s="310"/>
      <c r="AF154" s="310"/>
      <c r="AG154" s="310"/>
      <c r="AH154" s="310"/>
      <c r="AI154" s="310"/>
      <c r="AJ154" s="310"/>
      <c r="AK154" s="310"/>
      <c r="AL154" s="310"/>
      <c r="AM154" s="310"/>
      <c r="AN154" s="310"/>
      <c r="AO154" s="310"/>
      <c r="AP154" s="310"/>
      <c r="AQ154" s="310"/>
      <c r="AR154" s="310"/>
      <c r="AS154" s="310"/>
      <c r="AT154" s="310"/>
      <c r="AU154" s="310"/>
      <c r="AV154" s="310"/>
      <c r="AW154" s="310"/>
      <c r="AX154" s="310"/>
      <c r="AY154" s="310"/>
      <c r="AZ154" s="310"/>
      <c r="BA154" s="310"/>
      <c r="BB154" s="310"/>
      <c r="BC154" s="310"/>
      <c r="BD154" s="310"/>
      <c r="BE154" s="310"/>
    </row>
    <row r="155" spans="2:57" s="369" customFormat="1" ht="12.75" hidden="1" customHeight="1" x14ac:dyDescent="0.2">
      <c r="B155" s="310"/>
      <c r="C155" s="310"/>
      <c r="D155" s="310"/>
      <c r="E155" s="310"/>
      <c r="F155" s="310"/>
      <c r="G155" s="310"/>
      <c r="H155" s="310"/>
      <c r="I155" s="310"/>
      <c r="J155" s="310"/>
      <c r="K155" s="310"/>
      <c r="L155" s="310"/>
      <c r="M155" s="472"/>
      <c r="N155" s="310"/>
      <c r="O155" s="310"/>
      <c r="P155" s="310"/>
      <c r="Q155" s="310"/>
      <c r="R155" s="310"/>
      <c r="S155" s="310"/>
      <c r="T155" s="310"/>
      <c r="U155" s="310"/>
      <c r="V155" s="310"/>
      <c r="W155" s="310"/>
      <c r="X155" s="310"/>
      <c r="Y155" s="310"/>
      <c r="Z155" s="310"/>
      <c r="AA155" s="310"/>
      <c r="AB155" s="310"/>
      <c r="AC155" s="310"/>
      <c r="AD155" s="310"/>
      <c r="AE155" s="310"/>
      <c r="AF155" s="310"/>
      <c r="AG155" s="310"/>
      <c r="AH155" s="310"/>
      <c r="AI155" s="310"/>
      <c r="AJ155" s="310"/>
      <c r="AK155" s="310"/>
      <c r="AL155" s="310"/>
      <c r="AM155" s="310"/>
      <c r="AN155" s="310"/>
      <c r="AO155" s="310"/>
      <c r="AP155" s="310"/>
      <c r="AQ155" s="310"/>
      <c r="AR155" s="310"/>
      <c r="AS155" s="310"/>
      <c r="AT155" s="310"/>
      <c r="AU155" s="310"/>
      <c r="AV155" s="310"/>
      <c r="AW155" s="310"/>
      <c r="AX155" s="310"/>
      <c r="AY155" s="310"/>
      <c r="AZ155" s="310"/>
      <c r="BA155" s="310"/>
      <c r="BB155" s="310"/>
      <c r="BC155" s="310"/>
      <c r="BD155" s="310"/>
      <c r="BE155" s="310"/>
    </row>
    <row r="156" spans="2:57" s="369" customFormat="1" ht="12.75" hidden="1" customHeight="1" x14ac:dyDescent="0.2">
      <c r="B156" s="310"/>
      <c r="C156" s="310"/>
      <c r="D156" s="310"/>
      <c r="E156" s="310"/>
      <c r="F156" s="310"/>
      <c r="G156" s="310"/>
      <c r="H156" s="310"/>
      <c r="I156" s="310"/>
      <c r="J156" s="310"/>
      <c r="K156" s="310"/>
      <c r="L156" s="310"/>
      <c r="M156" s="472"/>
      <c r="N156" s="310"/>
      <c r="O156" s="310"/>
      <c r="P156" s="310"/>
      <c r="Q156" s="310"/>
      <c r="R156" s="310"/>
      <c r="S156" s="310"/>
      <c r="T156" s="310"/>
      <c r="U156" s="310"/>
      <c r="V156" s="310"/>
      <c r="W156" s="310"/>
      <c r="X156" s="310"/>
      <c r="Y156" s="310"/>
      <c r="Z156" s="310"/>
      <c r="AA156" s="310"/>
      <c r="AB156" s="310"/>
      <c r="AC156" s="310"/>
      <c r="AD156" s="310"/>
      <c r="AE156" s="310"/>
      <c r="AF156" s="310"/>
      <c r="AG156" s="310"/>
      <c r="AH156" s="310"/>
      <c r="AI156" s="310"/>
      <c r="AJ156" s="310"/>
      <c r="AK156" s="310"/>
      <c r="AL156" s="310"/>
      <c r="AM156" s="310"/>
      <c r="AN156" s="310"/>
      <c r="AO156" s="310"/>
      <c r="AP156" s="310"/>
      <c r="AQ156" s="310"/>
      <c r="AR156" s="310"/>
      <c r="AS156" s="310"/>
      <c r="AT156" s="310"/>
      <c r="AU156" s="310"/>
      <c r="AV156" s="310"/>
      <c r="AW156" s="310"/>
      <c r="AX156" s="310"/>
      <c r="AY156" s="310"/>
      <c r="AZ156" s="310"/>
      <c r="BA156" s="310"/>
      <c r="BB156" s="310"/>
      <c r="BC156" s="310"/>
      <c r="BD156" s="310"/>
      <c r="BE156" s="310"/>
    </row>
    <row r="157" spans="2:57" s="369" customFormat="1" ht="12.75" hidden="1" customHeight="1" x14ac:dyDescent="0.2">
      <c r="B157" s="310"/>
      <c r="C157" s="310"/>
      <c r="D157" s="310"/>
      <c r="E157" s="310"/>
      <c r="F157" s="310"/>
      <c r="G157" s="310"/>
      <c r="H157" s="310"/>
      <c r="I157" s="310"/>
      <c r="J157" s="310"/>
      <c r="K157" s="310"/>
      <c r="L157" s="310"/>
      <c r="M157" s="472"/>
      <c r="N157" s="310"/>
      <c r="O157" s="310"/>
      <c r="P157" s="310"/>
      <c r="Q157" s="310"/>
      <c r="R157" s="310"/>
      <c r="S157" s="310"/>
      <c r="T157" s="310"/>
      <c r="U157" s="310"/>
      <c r="V157" s="310"/>
      <c r="W157" s="310"/>
      <c r="X157" s="310"/>
      <c r="Y157" s="310"/>
      <c r="Z157" s="310"/>
      <c r="AA157" s="310"/>
      <c r="AB157" s="310"/>
      <c r="AC157" s="310"/>
      <c r="AD157" s="310"/>
      <c r="AE157" s="310"/>
      <c r="AF157" s="310"/>
      <c r="AG157" s="310"/>
      <c r="AH157" s="310"/>
      <c r="AI157" s="310"/>
      <c r="AJ157" s="310"/>
      <c r="AK157" s="310"/>
      <c r="AL157" s="310"/>
      <c r="AM157" s="310"/>
      <c r="AN157" s="310"/>
      <c r="AO157" s="310"/>
      <c r="AP157" s="310"/>
      <c r="AQ157" s="310"/>
      <c r="AR157" s="310"/>
      <c r="AS157" s="310"/>
      <c r="AT157" s="310"/>
      <c r="AU157" s="310"/>
      <c r="AV157" s="310"/>
      <c r="AW157" s="310"/>
      <c r="AX157" s="310"/>
      <c r="AY157" s="310"/>
      <c r="AZ157" s="310"/>
      <c r="BA157" s="310"/>
      <c r="BB157" s="310"/>
      <c r="BC157" s="310"/>
      <c r="BD157" s="310"/>
      <c r="BE157" s="310"/>
    </row>
    <row r="158" spans="2:57" s="369" customFormat="1" ht="12.75" hidden="1" customHeight="1" x14ac:dyDescent="0.2">
      <c r="B158" s="310"/>
      <c r="C158" s="429"/>
      <c r="D158" s="429"/>
      <c r="E158" s="429"/>
      <c r="F158" s="429"/>
      <c r="G158" s="429"/>
      <c r="H158" s="429"/>
      <c r="I158" s="429"/>
      <c r="J158" s="429"/>
      <c r="K158" s="429"/>
      <c r="L158" s="429"/>
      <c r="M158" s="473"/>
      <c r="N158" s="429"/>
      <c r="O158" s="429"/>
      <c r="P158" s="429"/>
      <c r="Q158" s="429"/>
      <c r="R158" s="429"/>
      <c r="S158" s="429"/>
      <c r="T158" s="429"/>
      <c r="U158" s="429"/>
      <c r="V158" s="429"/>
      <c r="W158" s="429"/>
      <c r="X158" s="429"/>
      <c r="Y158" s="429"/>
      <c r="Z158" s="429"/>
      <c r="AA158" s="429"/>
      <c r="AB158" s="429"/>
      <c r="AC158" s="429"/>
      <c r="AD158" s="429"/>
      <c r="AE158" s="429"/>
      <c r="AF158" s="429"/>
      <c r="AG158" s="429"/>
      <c r="AH158" s="429"/>
      <c r="AI158" s="429"/>
      <c r="AJ158" s="429"/>
      <c r="AK158" s="429"/>
      <c r="AL158" s="429"/>
      <c r="AM158" s="429"/>
      <c r="AN158" s="429"/>
      <c r="AO158" s="429"/>
      <c r="AP158" s="429"/>
      <c r="AQ158" s="429"/>
      <c r="AR158" s="429"/>
      <c r="AS158" s="429"/>
      <c r="AT158" s="429"/>
      <c r="AU158" s="429"/>
      <c r="AV158" s="429"/>
      <c r="AW158" s="429"/>
      <c r="AX158" s="429"/>
      <c r="AY158" s="429"/>
      <c r="AZ158" s="429"/>
      <c r="BA158" s="429"/>
      <c r="BB158" s="429"/>
      <c r="BC158" s="429"/>
      <c r="BD158" s="429"/>
      <c r="BE158" s="429"/>
    </row>
    <row r="159" spans="2:57" s="369" customFormat="1" ht="12.75" hidden="1" customHeight="1" x14ac:dyDescent="0.2">
      <c r="B159" s="310"/>
      <c r="C159" s="429"/>
      <c r="D159" s="429"/>
      <c r="E159" s="429"/>
      <c r="F159" s="429"/>
      <c r="G159" s="429"/>
      <c r="H159" s="429"/>
      <c r="I159" s="429"/>
      <c r="J159" s="429"/>
      <c r="K159" s="429"/>
      <c r="L159" s="429"/>
      <c r="M159" s="473"/>
      <c r="N159" s="429"/>
      <c r="O159" s="429"/>
      <c r="P159" s="429"/>
      <c r="Q159" s="429"/>
      <c r="R159" s="429"/>
      <c r="S159" s="429"/>
      <c r="T159" s="429"/>
      <c r="U159" s="429"/>
      <c r="V159" s="429"/>
      <c r="W159" s="429"/>
      <c r="X159" s="429"/>
      <c r="Y159" s="429"/>
      <c r="Z159" s="429"/>
      <c r="AA159" s="429"/>
      <c r="AB159" s="429"/>
      <c r="AC159" s="429"/>
      <c r="AD159" s="429"/>
      <c r="AE159" s="429"/>
      <c r="AF159" s="429"/>
      <c r="AG159" s="429"/>
      <c r="AH159" s="429"/>
      <c r="AI159" s="429"/>
      <c r="AJ159" s="429"/>
      <c r="AK159" s="429"/>
      <c r="AL159" s="429"/>
      <c r="AM159" s="429"/>
      <c r="AN159" s="429"/>
      <c r="AO159" s="429"/>
      <c r="AP159" s="429"/>
      <c r="AQ159" s="429"/>
      <c r="AR159" s="429"/>
      <c r="AS159" s="429"/>
      <c r="AT159" s="429"/>
      <c r="AU159" s="429"/>
      <c r="AV159" s="429"/>
      <c r="AW159" s="429"/>
      <c r="AX159" s="429"/>
      <c r="AY159" s="429"/>
      <c r="AZ159" s="429"/>
      <c r="BA159" s="429"/>
      <c r="BB159" s="429"/>
      <c r="BC159" s="429"/>
      <c r="BD159" s="429"/>
      <c r="BE159" s="429"/>
    </row>
    <row r="160" spans="2:57" s="369" customFormat="1" ht="12.75" hidden="1" customHeight="1" x14ac:dyDescent="0.2">
      <c r="B160" s="310"/>
      <c r="C160" s="429"/>
      <c r="D160" s="429"/>
      <c r="E160" s="429"/>
      <c r="F160" s="429"/>
      <c r="G160" s="429"/>
      <c r="H160" s="429"/>
      <c r="I160" s="429"/>
      <c r="J160" s="429"/>
      <c r="K160" s="429"/>
      <c r="L160" s="429"/>
      <c r="M160" s="473"/>
      <c r="N160" s="429"/>
      <c r="O160" s="429"/>
      <c r="P160" s="429"/>
      <c r="Q160" s="429"/>
      <c r="R160" s="429"/>
      <c r="S160" s="429"/>
      <c r="T160" s="429"/>
      <c r="U160" s="429"/>
      <c r="V160" s="429"/>
      <c r="W160" s="429"/>
      <c r="X160" s="429"/>
      <c r="Y160" s="429"/>
      <c r="Z160" s="429"/>
      <c r="AA160" s="429"/>
      <c r="AB160" s="429"/>
      <c r="AC160" s="429"/>
      <c r="AD160" s="429"/>
      <c r="AE160" s="429"/>
      <c r="AF160" s="429"/>
      <c r="AG160" s="429"/>
      <c r="AH160" s="429"/>
      <c r="AI160" s="429"/>
      <c r="AJ160" s="429"/>
      <c r="AK160" s="429"/>
      <c r="AL160" s="429"/>
      <c r="AM160" s="429"/>
      <c r="AN160" s="429"/>
      <c r="AO160" s="429"/>
      <c r="AP160" s="429"/>
      <c r="AQ160" s="429"/>
      <c r="AR160" s="429"/>
      <c r="AS160" s="429"/>
      <c r="AT160" s="429"/>
      <c r="AU160" s="429"/>
      <c r="AV160" s="429"/>
      <c r="AW160" s="429"/>
      <c r="AX160" s="429"/>
      <c r="AY160" s="429"/>
      <c r="AZ160" s="429"/>
      <c r="BA160" s="429"/>
      <c r="BB160" s="429"/>
      <c r="BC160" s="429"/>
      <c r="BD160" s="429"/>
      <c r="BE160" s="429"/>
    </row>
    <row r="161" spans="2:57" s="369" customFormat="1" ht="12.75" hidden="1" customHeight="1" x14ac:dyDescent="0.2">
      <c r="B161" s="310"/>
      <c r="C161" s="429"/>
      <c r="D161" s="429"/>
      <c r="E161" s="429"/>
      <c r="F161" s="429"/>
      <c r="G161" s="429"/>
      <c r="H161" s="429"/>
      <c r="I161" s="429"/>
      <c r="J161" s="429"/>
      <c r="K161" s="429"/>
      <c r="L161" s="429"/>
      <c r="M161" s="473"/>
      <c r="N161" s="429"/>
      <c r="O161" s="429"/>
      <c r="P161" s="429"/>
      <c r="Q161" s="429"/>
      <c r="R161" s="429"/>
      <c r="S161" s="429"/>
      <c r="T161" s="429"/>
      <c r="U161" s="429"/>
      <c r="V161" s="429"/>
      <c r="W161" s="429"/>
      <c r="X161" s="429"/>
      <c r="Y161" s="429"/>
      <c r="Z161" s="429"/>
      <c r="AA161" s="429"/>
      <c r="AB161" s="429"/>
      <c r="AC161" s="429"/>
      <c r="AD161" s="429"/>
      <c r="AE161" s="429"/>
      <c r="AF161" s="429"/>
      <c r="AG161" s="429"/>
      <c r="AH161" s="429"/>
      <c r="AI161" s="429"/>
      <c r="AJ161" s="429"/>
      <c r="AK161" s="429"/>
      <c r="AL161" s="429"/>
      <c r="AM161" s="429"/>
      <c r="AN161" s="429"/>
      <c r="AO161" s="429"/>
      <c r="AP161" s="429"/>
      <c r="AQ161" s="429"/>
      <c r="AR161" s="429"/>
      <c r="AS161" s="429"/>
      <c r="AT161" s="429"/>
      <c r="AU161" s="429"/>
      <c r="AV161" s="429"/>
      <c r="AW161" s="429"/>
      <c r="AX161" s="429"/>
      <c r="AY161" s="429"/>
      <c r="AZ161" s="429"/>
      <c r="BA161" s="429"/>
      <c r="BB161" s="429"/>
      <c r="BC161" s="429"/>
      <c r="BD161" s="429"/>
      <c r="BE161" s="429"/>
    </row>
    <row r="162" spans="2:57" s="369" customFormat="1" ht="12.75" hidden="1" customHeight="1" x14ac:dyDescent="0.2">
      <c r="B162" s="310"/>
      <c r="C162" s="429"/>
      <c r="D162" s="429"/>
      <c r="E162" s="429"/>
      <c r="F162" s="429"/>
      <c r="G162" s="429"/>
      <c r="H162" s="429"/>
      <c r="I162" s="429"/>
      <c r="J162" s="429"/>
      <c r="K162" s="429"/>
      <c r="L162" s="429"/>
      <c r="M162" s="473"/>
      <c r="N162" s="429"/>
      <c r="O162" s="429"/>
      <c r="P162" s="429"/>
      <c r="Q162" s="429"/>
      <c r="R162" s="429"/>
      <c r="S162" s="429"/>
      <c r="T162" s="429"/>
      <c r="U162" s="429"/>
      <c r="V162" s="429"/>
      <c r="W162" s="429"/>
      <c r="X162" s="429"/>
      <c r="Y162" s="429"/>
      <c r="Z162" s="429"/>
      <c r="AA162" s="429"/>
      <c r="AB162" s="429"/>
      <c r="AC162" s="429"/>
      <c r="AD162" s="429"/>
      <c r="AE162" s="429"/>
      <c r="AF162" s="429"/>
      <c r="AG162" s="429"/>
      <c r="AH162" s="429"/>
      <c r="AI162" s="429"/>
      <c r="AJ162" s="429"/>
      <c r="AK162" s="429"/>
      <c r="AL162" s="429"/>
      <c r="AM162" s="429"/>
      <c r="AN162" s="429"/>
      <c r="AO162" s="429"/>
      <c r="AP162" s="429"/>
      <c r="AQ162" s="429"/>
      <c r="AR162" s="429"/>
      <c r="AS162" s="429"/>
      <c r="AT162" s="429"/>
      <c r="AU162" s="429"/>
      <c r="AV162" s="429"/>
      <c r="AW162" s="429"/>
      <c r="AX162" s="429"/>
      <c r="AY162" s="429"/>
      <c r="AZ162" s="429"/>
      <c r="BA162" s="429"/>
      <c r="BB162" s="429"/>
      <c r="BC162" s="429"/>
      <c r="BD162" s="429"/>
      <c r="BE162" s="429"/>
    </row>
    <row r="163" spans="2:57" s="369" customFormat="1" ht="12.75" hidden="1" customHeight="1" x14ac:dyDescent="0.2">
      <c r="B163" s="310"/>
      <c r="C163" s="429"/>
      <c r="D163" s="429"/>
      <c r="E163" s="429"/>
      <c r="F163" s="429"/>
      <c r="G163" s="429"/>
      <c r="H163" s="429"/>
      <c r="I163" s="429"/>
      <c r="J163" s="429"/>
      <c r="K163" s="429"/>
      <c r="L163" s="429"/>
      <c r="M163" s="473"/>
      <c r="N163" s="429"/>
      <c r="O163" s="429"/>
      <c r="P163" s="429"/>
      <c r="Q163" s="429"/>
      <c r="R163" s="429"/>
      <c r="S163" s="429"/>
      <c r="T163" s="429"/>
      <c r="U163" s="429"/>
      <c r="V163" s="429"/>
      <c r="W163" s="429"/>
      <c r="X163" s="429"/>
      <c r="Y163" s="429"/>
      <c r="Z163" s="429"/>
      <c r="AA163" s="429"/>
      <c r="AB163" s="429"/>
      <c r="AC163" s="429"/>
      <c r="AD163" s="429"/>
      <c r="AE163" s="429"/>
      <c r="AF163" s="429"/>
      <c r="AG163" s="429"/>
      <c r="AH163" s="429"/>
      <c r="AI163" s="429"/>
      <c r="AJ163" s="429"/>
      <c r="AK163" s="429"/>
      <c r="AL163" s="429"/>
      <c r="AM163" s="429"/>
      <c r="AN163" s="429"/>
      <c r="AO163" s="429"/>
      <c r="AP163" s="429"/>
      <c r="AQ163" s="429"/>
      <c r="AR163" s="429"/>
      <c r="AS163" s="429"/>
      <c r="AT163" s="429"/>
      <c r="AU163" s="429"/>
      <c r="AV163" s="429"/>
      <c r="AW163" s="429"/>
      <c r="AX163" s="429"/>
      <c r="AY163" s="429"/>
      <c r="AZ163" s="429"/>
      <c r="BA163" s="429"/>
      <c r="BB163" s="429"/>
      <c r="BC163" s="429"/>
      <c r="BD163" s="429"/>
      <c r="BE163" s="429"/>
    </row>
    <row r="164" spans="2:57" s="369" customFormat="1" ht="12.75" hidden="1" customHeight="1" x14ac:dyDescent="0.2">
      <c r="B164" s="310"/>
      <c r="C164" s="429"/>
      <c r="D164" s="429"/>
      <c r="E164" s="429"/>
      <c r="F164" s="429"/>
      <c r="G164" s="429"/>
      <c r="H164" s="429"/>
      <c r="I164" s="429"/>
      <c r="J164" s="429"/>
      <c r="K164" s="429"/>
      <c r="L164" s="429"/>
      <c r="M164" s="473"/>
      <c r="N164" s="429"/>
      <c r="O164" s="429"/>
      <c r="P164" s="429"/>
      <c r="Q164" s="429"/>
      <c r="R164" s="429"/>
      <c r="S164" s="429"/>
      <c r="T164" s="429"/>
      <c r="U164" s="429"/>
      <c r="V164" s="429"/>
      <c r="W164" s="429"/>
      <c r="X164" s="429"/>
      <c r="Y164" s="429"/>
      <c r="Z164" s="429"/>
      <c r="AA164" s="429"/>
      <c r="AB164" s="429"/>
      <c r="AC164" s="429"/>
      <c r="AD164" s="429"/>
      <c r="AE164" s="429"/>
      <c r="AF164" s="429"/>
      <c r="AG164" s="429"/>
      <c r="AH164" s="429"/>
      <c r="AI164" s="429"/>
      <c r="AJ164" s="429"/>
      <c r="AK164" s="429"/>
      <c r="AL164" s="429"/>
      <c r="AM164" s="429"/>
      <c r="AN164" s="429"/>
      <c r="AO164" s="429"/>
      <c r="AP164" s="429"/>
      <c r="AQ164" s="429"/>
      <c r="AR164" s="429"/>
      <c r="AS164" s="429"/>
      <c r="AT164" s="429"/>
      <c r="AU164" s="429"/>
      <c r="AV164" s="429"/>
      <c r="AW164" s="429"/>
      <c r="AX164" s="429"/>
      <c r="AY164" s="429"/>
      <c r="AZ164" s="429"/>
      <c r="BA164" s="429"/>
      <c r="BB164" s="429"/>
      <c r="BC164" s="429"/>
      <c r="BD164" s="429"/>
      <c r="BE164" s="429"/>
    </row>
    <row r="165" spans="2:57" s="369" customFormat="1" ht="12.75" hidden="1" customHeight="1" x14ac:dyDescent="0.2">
      <c r="B165" s="310"/>
      <c r="C165" s="429"/>
      <c r="D165" s="429"/>
      <c r="E165" s="429"/>
      <c r="F165" s="429"/>
      <c r="G165" s="429"/>
      <c r="H165" s="429"/>
      <c r="I165" s="429"/>
      <c r="J165" s="429"/>
      <c r="K165" s="429"/>
      <c r="L165" s="429"/>
      <c r="M165" s="473"/>
      <c r="N165" s="429"/>
      <c r="O165" s="429"/>
      <c r="P165" s="429"/>
      <c r="Q165" s="429"/>
      <c r="R165" s="429"/>
      <c r="S165" s="429"/>
      <c r="T165" s="429"/>
      <c r="U165" s="429"/>
      <c r="V165" s="429"/>
      <c r="W165" s="429"/>
      <c r="X165" s="429"/>
      <c r="Y165" s="429"/>
      <c r="Z165" s="429"/>
      <c r="AA165" s="429"/>
      <c r="AB165" s="429"/>
      <c r="AC165" s="429"/>
      <c r="AD165" s="429"/>
      <c r="AE165" s="429"/>
      <c r="AF165" s="429"/>
      <c r="AG165" s="429"/>
      <c r="AH165" s="429"/>
      <c r="AI165" s="429"/>
      <c r="AJ165" s="429"/>
      <c r="AK165" s="429"/>
      <c r="AL165" s="429"/>
      <c r="AM165" s="429"/>
      <c r="AN165" s="429"/>
      <c r="AO165" s="429"/>
      <c r="AP165" s="429"/>
      <c r="AQ165" s="429"/>
      <c r="AR165" s="429"/>
      <c r="AS165" s="429"/>
      <c r="AT165" s="429"/>
      <c r="AU165" s="429"/>
      <c r="AV165" s="429"/>
      <c r="AW165" s="429"/>
      <c r="AX165" s="429"/>
      <c r="AY165" s="429"/>
      <c r="AZ165" s="429"/>
      <c r="BA165" s="429"/>
      <c r="BB165" s="429"/>
      <c r="BC165" s="429"/>
      <c r="BD165" s="429"/>
      <c r="BE165" s="429"/>
    </row>
    <row r="166" spans="2:57" s="369" customFormat="1" ht="12.75" hidden="1" customHeight="1" x14ac:dyDescent="0.2">
      <c r="B166" s="310"/>
      <c r="C166" s="429"/>
      <c r="D166" s="429"/>
      <c r="E166" s="429"/>
      <c r="F166" s="429"/>
      <c r="G166" s="429"/>
      <c r="H166" s="429"/>
      <c r="I166" s="429"/>
      <c r="J166" s="429"/>
      <c r="K166" s="429"/>
      <c r="L166" s="429"/>
      <c r="M166" s="473"/>
      <c r="N166" s="429"/>
      <c r="O166" s="429"/>
      <c r="P166" s="429"/>
      <c r="Q166" s="429"/>
      <c r="R166" s="429"/>
      <c r="S166" s="429"/>
      <c r="T166" s="429"/>
      <c r="U166" s="429"/>
      <c r="V166" s="429"/>
      <c r="W166" s="429"/>
      <c r="X166" s="429"/>
      <c r="Y166" s="429"/>
      <c r="Z166" s="429"/>
      <c r="AA166" s="429"/>
      <c r="AB166" s="429"/>
      <c r="AC166" s="429"/>
      <c r="AD166" s="429"/>
      <c r="AE166" s="429"/>
      <c r="AF166" s="429"/>
      <c r="AG166" s="429"/>
      <c r="AH166" s="429"/>
      <c r="AI166" s="429"/>
      <c r="AJ166" s="429"/>
      <c r="AK166" s="429"/>
      <c r="AL166" s="429"/>
      <c r="AM166" s="429"/>
      <c r="AN166" s="429"/>
      <c r="AO166" s="429"/>
      <c r="AP166" s="429"/>
      <c r="AQ166" s="429"/>
      <c r="AR166" s="429"/>
      <c r="AS166" s="429"/>
      <c r="AT166" s="429"/>
      <c r="AU166" s="429"/>
      <c r="AV166" s="429"/>
      <c r="AW166" s="429"/>
      <c r="AX166" s="429"/>
      <c r="AY166" s="429"/>
      <c r="AZ166" s="429"/>
      <c r="BA166" s="429"/>
      <c r="BB166" s="429"/>
      <c r="BC166" s="429"/>
      <c r="BD166" s="429"/>
      <c r="BE166" s="429"/>
    </row>
    <row r="167" spans="2:57" s="369" customFormat="1" ht="12.75" hidden="1" customHeight="1" x14ac:dyDescent="0.2">
      <c r="B167" s="310"/>
      <c r="C167" s="429"/>
      <c r="D167" s="429"/>
      <c r="E167" s="429"/>
      <c r="F167" s="429"/>
      <c r="G167" s="429"/>
      <c r="H167" s="429"/>
      <c r="I167" s="429"/>
      <c r="J167" s="429"/>
      <c r="K167" s="429"/>
      <c r="L167" s="429"/>
      <c r="M167" s="473"/>
      <c r="N167" s="429"/>
      <c r="O167" s="429"/>
      <c r="P167" s="429"/>
      <c r="Q167" s="429"/>
      <c r="R167" s="429"/>
      <c r="S167" s="429"/>
      <c r="T167" s="429"/>
      <c r="U167" s="429"/>
      <c r="V167" s="429"/>
      <c r="W167" s="429"/>
      <c r="X167" s="429"/>
      <c r="Y167" s="429"/>
      <c r="Z167" s="429"/>
      <c r="AA167" s="429"/>
      <c r="AB167" s="429"/>
      <c r="AC167" s="429"/>
      <c r="AD167" s="429"/>
      <c r="AE167" s="429"/>
      <c r="AF167" s="429"/>
      <c r="AG167" s="429"/>
      <c r="AH167" s="429"/>
      <c r="AI167" s="429"/>
      <c r="AJ167" s="429"/>
      <c r="AK167" s="429"/>
      <c r="AL167" s="429"/>
      <c r="AM167" s="429"/>
      <c r="AN167" s="429"/>
      <c r="AO167" s="429"/>
      <c r="AP167" s="429"/>
      <c r="AQ167" s="429"/>
      <c r="AR167" s="429"/>
      <c r="AS167" s="429"/>
      <c r="AT167" s="429"/>
      <c r="AU167" s="429"/>
      <c r="AV167" s="429"/>
      <c r="AW167" s="429"/>
      <c r="AX167" s="429"/>
      <c r="AY167" s="429"/>
      <c r="AZ167" s="429"/>
      <c r="BA167" s="429"/>
      <c r="BB167" s="429"/>
      <c r="BC167" s="429"/>
      <c r="BD167" s="429"/>
      <c r="BE167" s="429"/>
    </row>
    <row r="168" spans="2:57" s="369" customFormat="1" ht="12.75" hidden="1" customHeight="1" x14ac:dyDescent="0.2">
      <c r="B168" s="310"/>
      <c r="C168" s="429"/>
      <c r="D168" s="429"/>
      <c r="E168" s="429"/>
      <c r="F168" s="429"/>
      <c r="G168" s="429"/>
      <c r="H168" s="429"/>
      <c r="I168" s="429"/>
      <c r="J168" s="429"/>
      <c r="K168" s="429"/>
      <c r="L168" s="429"/>
      <c r="M168" s="473"/>
      <c r="N168" s="429"/>
      <c r="O168" s="429"/>
      <c r="P168" s="429"/>
      <c r="Q168" s="429"/>
      <c r="R168" s="429"/>
      <c r="S168" s="429"/>
      <c r="T168" s="429"/>
      <c r="U168" s="429"/>
      <c r="V168" s="429"/>
      <c r="W168" s="429"/>
      <c r="X168" s="429"/>
      <c r="Y168" s="429"/>
      <c r="Z168" s="429"/>
      <c r="AA168" s="429"/>
      <c r="AB168" s="429"/>
      <c r="AC168" s="429"/>
      <c r="AD168" s="429"/>
      <c r="AE168" s="429"/>
      <c r="AF168" s="429"/>
      <c r="AG168" s="429"/>
      <c r="AH168" s="429"/>
      <c r="AI168" s="429"/>
      <c r="AJ168" s="429"/>
      <c r="AK168" s="429"/>
      <c r="AL168" s="429"/>
      <c r="AM168" s="429"/>
      <c r="AN168" s="429"/>
      <c r="AO168" s="429"/>
      <c r="AP168" s="429"/>
      <c r="AQ168" s="429"/>
      <c r="AR168" s="429"/>
      <c r="AS168" s="429"/>
      <c r="AT168" s="429"/>
      <c r="AU168" s="429"/>
      <c r="AV168" s="429"/>
      <c r="AW168" s="429"/>
      <c r="AX168" s="429"/>
      <c r="AY168" s="429"/>
      <c r="AZ168" s="429"/>
      <c r="BA168" s="429"/>
      <c r="BB168" s="429"/>
      <c r="BC168" s="429"/>
      <c r="BD168" s="429"/>
      <c r="BE168" s="429"/>
    </row>
    <row r="169" spans="2:57" s="369" customFormat="1" ht="12.75" hidden="1" customHeight="1" x14ac:dyDescent="0.2">
      <c r="B169" s="310"/>
      <c r="C169" s="429"/>
      <c r="D169" s="429"/>
      <c r="E169" s="429"/>
      <c r="F169" s="429"/>
      <c r="G169" s="429"/>
      <c r="H169" s="429"/>
      <c r="I169" s="429"/>
      <c r="J169" s="429"/>
      <c r="K169" s="429"/>
      <c r="L169" s="429"/>
      <c r="M169" s="473"/>
      <c r="N169" s="429"/>
      <c r="O169" s="429"/>
      <c r="P169" s="429"/>
      <c r="Q169" s="429"/>
      <c r="R169" s="429"/>
      <c r="S169" s="429"/>
      <c r="T169" s="429"/>
      <c r="U169" s="429"/>
      <c r="V169" s="429"/>
      <c r="W169" s="429"/>
      <c r="X169" s="429"/>
      <c r="Y169" s="429"/>
      <c r="Z169" s="429"/>
      <c r="AA169" s="429"/>
      <c r="AB169" s="429"/>
      <c r="AC169" s="429"/>
      <c r="AD169" s="429"/>
      <c r="AE169" s="429"/>
      <c r="AF169" s="429"/>
      <c r="AG169" s="429"/>
      <c r="AH169" s="429"/>
      <c r="AI169" s="429"/>
      <c r="AJ169" s="429"/>
      <c r="AK169" s="429"/>
      <c r="AL169" s="429"/>
      <c r="AM169" s="429"/>
      <c r="AN169" s="429"/>
      <c r="AO169" s="429"/>
      <c r="AP169" s="429"/>
      <c r="AQ169" s="429"/>
      <c r="AR169" s="429"/>
      <c r="AS169" s="429"/>
      <c r="AT169" s="429"/>
      <c r="AU169" s="429"/>
      <c r="AV169" s="429"/>
      <c r="AW169" s="429"/>
      <c r="AX169" s="429"/>
      <c r="AY169" s="429"/>
      <c r="AZ169" s="429"/>
      <c r="BA169" s="429"/>
      <c r="BB169" s="429"/>
      <c r="BC169" s="429"/>
      <c r="BD169" s="429"/>
      <c r="BE169" s="429"/>
    </row>
    <row r="170" spans="2:57" s="369" customFormat="1" ht="12.75" hidden="1" customHeight="1" x14ac:dyDescent="0.2">
      <c r="B170" s="310"/>
      <c r="C170" s="429"/>
      <c r="D170" s="429"/>
      <c r="E170" s="429"/>
      <c r="F170" s="429"/>
      <c r="G170" s="429"/>
      <c r="H170" s="429"/>
      <c r="I170" s="429"/>
      <c r="J170" s="429"/>
      <c r="K170" s="429"/>
      <c r="L170" s="429"/>
      <c r="M170" s="473"/>
      <c r="N170" s="429"/>
      <c r="O170" s="429"/>
      <c r="P170" s="429"/>
      <c r="Q170" s="429"/>
      <c r="R170" s="429"/>
      <c r="S170" s="429"/>
      <c r="T170" s="429"/>
      <c r="U170" s="429"/>
      <c r="V170" s="429"/>
      <c r="W170" s="429"/>
      <c r="X170" s="429"/>
      <c r="Y170" s="429"/>
      <c r="Z170" s="429"/>
      <c r="AA170" s="429"/>
      <c r="AB170" s="429"/>
      <c r="AC170" s="429"/>
      <c r="AD170" s="429"/>
      <c r="AE170" s="429"/>
      <c r="AF170" s="429"/>
      <c r="AG170" s="429"/>
      <c r="AH170" s="429"/>
      <c r="AI170" s="429"/>
      <c r="AJ170" s="429"/>
      <c r="AK170" s="429"/>
      <c r="AL170" s="429"/>
      <c r="AM170" s="429"/>
      <c r="AN170" s="429"/>
      <c r="AO170" s="429"/>
      <c r="AP170" s="429"/>
      <c r="AQ170" s="429"/>
      <c r="AR170" s="429"/>
      <c r="AS170" s="429"/>
      <c r="AT170" s="429"/>
      <c r="AU170" s="429"/>
      <c r="AV170" s="429"/>
      <c r="AW170" s="429"/>
      <c r="AX170" s="429"/>
      <c r="AY170" s="429"/>
      <c r="AZ170" s="429"/>
      <c r="BA170" s="429"/>
      <c r="BB170" s="429"/>
      <c r="BC170" s="429"/>
      <c r="BD170" s="429"/>
      <c r="BE170" s="429"/>
    </row>
    <row r="171" spans="2:57" s="369" customFormat="1" ht="12.75" hidden="1" customHeight="1" x14ac:dyDescent="0.2">
      <c r="B171" s="310"/>
      <c r="C171" s="429"/>
      <c r="D171" s="429"/>
      <c r="E171" s="429"/>
      <c r="F171" s="429"/>
      <c r="G171" s="429"/>
      <c r="H171" s="429"/>
      <c r="I171" s="429"/>
      <c r="J171" s="429"/>
      <c r="K171" s="429"/>
      <c r="L171" s="429"/>
      <c r="M171" s="473"/>
      <c r="N171" s="429"/>
      <c r="O171" s="429"/>
      <c r="P171" s="429"/>
      <c r="Q171" s="429"/>
      <c r="R171" s="429"/>
      <c r="S171" s="429"/>
      <c r="T171" s="429"/>
      <c r="U171" s="429"/>
      <c r="V171" s="429"/>
      <c r="W171" s="429"/>
      <c r="X171" s="429"/>
      <c r="Y171" s="429"/>
      <c r="Z171" s="429"/>
      <c r="AA171" s="429"/>
      <c r="AB171" s="429"/>
      <c r="AC171" s="429"/>
      <c r="AD171" s="429"/>
      <c r="AE171" s="429"/>
      <c r="AF171" s="429"/>
      <c r="AG171" s="429"/>
      <c r="AH171" s="429"/>
      <c r="AI171" s="429"/>
      <c r="AJ171" s="429"/>
      <c r="AK171" s="429"/>
      <c r="AL171" s="429"/>
      <c r="AM171" s="429"/>
      <c r="AN171" s="429"/>
      <c r="AO171" s="429"/>
      <c r="AP171" s="429"/>
      <c r="AQ171" s="429"/>
      <c r="AR171" s="429"/>
      <c r="AS171" s="429"/>
      <c r="AT171" s="429"/>
      <c r="AU171" s="429"/>
      <c r="AV171" s="429"/>
      <c r="AW171" s="429"/>
      <c r="AX171" s="429"/>
      <c r="AY171" s="429"/>
      <c r="AZ171" s="429"/>
      <c r="BA171" s="429"/>
      <c r="BB171" s="429"/>
      <c r="BC171" s="429"/>
      <c r="BD171" s="429"/>
      <c r="BE171" s="429"/>
    </row>
    <row r="172" spans="2:57" s="369" customFormat="1" ht="12.75" hidden="1" customHeight="1" x14ac:dyDescent="0.2">
      <c r="B172" s="310"/>
      <c r="C172" s="429"/>
      <c r="D172" s="429"/>
      <c r="E172" s="429"/>
      <c r="F172" s="429"/>
      <c r="G172" s="429"/>
      <c r="H172" s="429"/>
      <c r="I172" s="429"/>
      <c r="J172" s="429"/>
      <c r="K172" s="429"/>
      <c r="L172" s="429"/>
      <c r="M172" s="473"/>
      <c r="N172" s="429"/>
      <c r="O172" s="429"/>
      <c r="P172" s="429"/>
      <c r="Q172" s="429"/>
      <c r="R172" s="429"/>
      <c r="S172" s="429"/>
      <c r="T172" s="429"/>
      <c r="U172" s="429"/>
      <c r="V172" s="429"/>
      <c r="W172" s="429"/>
      <c r="X172" s="429"/>
      <c r="Y172" s="429"/>
      <c r="Z172" s="429"/>
      <c r="AA172" s="429"/>
      <c r="AB172" s="429"/>
      <c r="AC172" s="429"/>
      <c r="AD172" s="429"/>
      <c r="AE172" s="429"/>
      <c r="AF172" s="429"/>
      <c r="AG172" s="429"/>
      <c r="AH172" s="429"/>
      <c r="AI172" s="429"/>
      <c r="AJ172" s="429"/>
      <c r="AK172" s="429"/>
      <c r="AL172" s="429"/>
      <c r="AM172" s="429"/>
      <c r="AN172" s="429"/>
      <c r="AO172" s="429"/>
      <c r="AP172" s="429"/>
      <c r="AQ172" s="429"/>
      <c r="AR172" s="429"/>
      <c r="AS172" s="429"/>
      <c r="AT172" s="429"/>
      <c r="AU172" s="429"/>
      <c r="AV172" s="429"/>
      <c r="AW172" s="429"/>
      <c r="AX172" s="429"/>
      <c r="AY172" s="429"/>
      <c r="AZ172" s="429"/>
      <c r="BA172" s="429"/>
      <c r="BB172" s="429"/>
      <c r="BC172" s="429"/>
      <c r="BD172" s="429"/>
      <c r="BE172" s="429"/>
    </row>
    <row r="173" spans="2:57" s="369" customFormat="1" ht="12.75" hidden="1" customHeight="1" x14ac:dyDescent="0.2">
      <c r="B173" s="310"/>
      <c r="C173" s="429"/>
      <c r="D173" s="429"/>
      <c r="E173" s="429"/>
      <c r="F173" s="429"/>
      <c r="G173" s="429"/>
      <c r="H173" s="429"/>
      <c r="I173" s="429"/>
      <c r="J173" s="429"/>
      <c r="K173" s="429"/>
      <c r="L173" s="429"/>
      <c r="M173" s="473"/>
      <c r="N173" s="429"/>
      <c r="O173" s="429"/>
      <c r="P173" s="429"/>
      <c r="Q173" s="429"/>
      <c r="R173" s="429"/>
      <c r="S173" s="429"/>
      <c r="T173" s="429"/>
      <c r="U173" s="429"/>
      <c r="V173" s="429"/>
      <c r="W173" s="429"/>
      <c r="X173" s="429"/>
      <c r="Y173" s="429"/>
      <c r="Z173" s="429"/>
      <c r="AA173" s="429"/>
      <c r="AB173" s="429"/>
      <c r="AC173" s="429"/>
      <c r="AD173" s="429"/>
      <c r="AE173" s="429"/>
      <c r="AF173" s="429"/>
      <c r="AG173" s="429"/>
      <c r="AH173" s="429"/>
      <c r="AI173" s="429"/>
      <c r="AJ173" s="429"/>
      <c r="AK173" s="429"/>
      <c r="AL173" s="429"/>
      <c r="AM173" s="429"/>
      <c r="AN173" s="429"/>
      <c r="AO173" s="429"/>
      <c r="AP173" s="429"/>
      <c r="AQ173" s="429"/>
      <c r="AR173" s="429"/>
      <c r="AS173" s="429"/>
      <c r="AT173" s="429"/>
      <c r="AU173" s="429"/>
      <c r="AV173" s="429"/>
      <c r="AW173" s="429"/>
      <c r="AX173" s="429"/>
      <c r="AY173" s="429"/>
      <c r="AZ173" s="429"/>
      <c r="BA173" s="429"/>
      <c r="BB173" s="429"/>
      <c r="BC173" s="429"/>
      <c r="BD173" s="429"/>
      <c r="BE173" s="429"/>
    </row>
    <row r="174" spans="2:57" s="369" customFormat="1" ht="12.75" hidden="1" customHeight="1" x14ac:dyDescent="0.2">
      <c r="B174" s="310"/>
      <c r="C174" s="429"/>
      <c r="D174" s="429"/>
      <c r="E174" s="429"/>
      <c r="F174" s="429"/>
      <c r="G174" s="429"/>
      <c r="H174" s="429"/>
      <c r="I174" s="429"/>
      <c r="J174" s="429"/>
      <c r="K174" s="429"/>
      <c r="L174" s="429"/>
      <c r="M174" s="473"/>
      <c r="N174" s="429"/>
      <c r="O174" s="429"/>
      <c r="P174" s="429"/>
      <c r="Q174" s="429"/>
      <c r="R174" s="429"/>
      <c r="S174" s="429"/>
      <c r="T174" s="429"/>
      <c r="U174" s="429"/>
      <c r="V174" s="429"/>
      <c r="W174" s="429"/>
      <c r="X174" s="429"/>
      <c r="Y174" s="429"/>
      <c r="Z174" s="429"/>
      <c r="AA174" s="429"/>
      <c r="AB174" s="429"/>
      <c r="AC174" s="429"/>
      <c r="AD174" s="429"/>
      <c r="AE174" s="429"/>
      <c r="AF174" s="429"/>
      <c r="AG174" s="429"/>
      <c r="AH174" s="429"/>
      <c r="AI174" s="429"/>
      <c r="AJ174" s="429"/>
      <c r="AK174" s="429"/>
      <c r="AL174" s="429"/>
      <c r="AM174" s="429"/>
      <c r="AN174" s="429"/>
      <c r="AO174" s="429"/>
      <c r="AP174" s="429"/>
      <c r="AQ174" s="429"/>
      <c r="AR174" s="429"/>
      <c r="AS174" s="429"/>
      <c r="AT174" s="429"/>
      <c r="AU174" s="429"/>
      <c r="AV174" s="429"/>
      <c r="AW174" s="429"/>
      <c r="AX174" s="429"/>
      <c r="AY174" s="429"/>
      <c r="AZ174" s="429"/>
      <c r="BA174" s="429"/>
      <c r="BB174" s="429"/>
      <c r="BC174" s="429"/>
      <c r="BD174" s="429"/>
      <c r="BE174" s="429"/>
    </row>
    <row r="175" spans="2:57" s="369" customFormat="1" ht="12.75" hidden="1" customHeight="1" x14ac:dyDescent="0.2">
      <c r="B175" s="310"/>
      <c r="C175" s="429"/>
      <c r="D175" s="429"/>
      <c r="E175" s="429"/>
      <c r="F175" s="429"/>
      <c r="G175" s="429"/>
      <c r="H175" s="429"/>
      <c r="I175" s="429"/>
      <c r="J175" s="429"/>
      <c r="K175" s="429"/>
      <c r="L175" s="429"/>
      <c r="M175" s="473"/>
      <c r="N175" s="429"/>
      <c r="O175" s="429"/>
      <c r="P175" s="429"/>
      <c r="Q175" s="429"/>
      <c r="R175" s="429"/>
      <c r="S175" s="429"/>
      <c r="T175" s="429"/>
      <c r="U175" s="429"/>
      <c r="V175" s="429"/>
      <c r="W175" s="429"/>
      <c r="X175" s="429"/>
      <c r="Y175" s="429"/>
      <c r="Z175" s="429"/>
      <c r="AA175" s="429"/>
      <c r="AB175" s="429"/>
      <c r="AC175" s="429"/>
      <c r="AD175" s="429"/>
      <c r="AE175" s="429"/>
      <c r="AF175" s="429"/>
      <c r="AG175" s="429"/>
      <c r="AH175" s="429"/>
      <c r="AI175" s="429"/>
      <c r="AJ175" s="429"/>
      <c r="AK175" s="429"/>
      <c r="AL175" s="429"/>
      <c r="AM175" s="429"/>
      <c r="AN175" s="429"/>
      <c r="AO175" s="429"/>
      <c r="AP175" s="429"/>
      <c r="AQ175" s="429"/>
      <c r="AR175" s="429"/>
      <c r="AS175" s="429"/>
      <c r="AT175" s="429"/>
      <c r="AU175" s="429"/>
      <c r="AV175" s="429"/>
      <c r="AW175" s="429"/>
      <c r="AX175" s="429"/>
      <c r="AY175" s="429"/>
      <c r="AZ175" s="429"/>
      <c r="BA175" s="429"/>
      <c r="BB175" s="429"/>
      <c r="BC175" s="429"/>
      <c r="BD175" s="429"/>
      <c r="BE175" s="429"/>
    </row>
    <row r="176" spans="2:57" s="369" customFormat="1" ht="12.75" hidden="1" customHeight="1" x14ac:dyDescent="0.2">
      <c r="B176" s="310"/>
      <c r="C176" s="429"/>
      <c r="D176" s="429"/>
      <c r="E176" s="429"/>
      <c r="F176" s="429"/>
      <c r="G176" s="429"/>
      <c r="H176" s="429"/>
      <c r="I176" s="429"/>
      <c r="J176" s="429"/>
      <c r="K176" s="429"/>
      <c r="L176" s="429"/>
      <c r="M176" s="473"/>
      <c r="N176" s="429"/>
      <c r="O176" s="429"/>
      <c r="P176" s="429"/>
      <c r="Q176" s="429"/>
      <c r="R176" s="429"/>
      <c r="S176" s="429"/>
      <c r="T176" s="429"/>
      <c r="U176" s="429"/>
      <c r="V176" s="429"/>
      <c r="W176" s="429"/>
      <c r="X176" s="429"/>
      <c r="Y176" s="429"/>
      <c r="Z176" s="429"/>
      <c r="AA176" s="429"/>
      <c r="AB176" s="429"/>
      <c r="AC176" s="429"/>
      <c r="AD176" s="429"/>
      <c r="AE176" s="429"/>
      <c r="AF176" s="429"/>
      <c r="AG176" s="429"/>
      <c r="AH176" s="429"/>
      <c r="AI176" s="429"/>
      <c r="AJ176" s="429"/>
      <c r="AK176" s="429"/>
      <c r="AL176" s="429"/>
      <c r="AM176" s="429"/>
      <c r="AN176" s="429"/>
      <c r="AO176" s="429"/>
      <c r="AP176" s="429"/>
      <c r="AQ176" s="429"/>
      <c r="AR176" s="429"/>
      <c r="AS176" s="429"/>
      <c r="AT176" s="429"/>
      <c r="AU176" s="429"/>
      <c r="AV176" s="429"/>
      <c r="AW176" s="429"/>
      <c r="AX176" s="429"/>
      <c r="AY176" s="429"/>
      <c r="AZ176" s="429"/>
      <c r="BA176" s="429"/>
      <c r="BB176" s="429"/>
      <c r="BC176" s="429"/>
      <c r="BD176" s="429"/>
      <c r="BE176" s="429"/>
    </row>
    <row r="177" spans="2:57" s="369" customFormat="1" ht="12.75" hidden="1" customHeight="1" x14ac:dyDescent="0.2">
      <c r="B177" s="310"/>
      <c r="C177" s="429"/>
      <c r="D177" s="429"/>
      <c r="E177" s="429"/>
      <c r="F177" s="429"/>
      <c r="G177" s="429"/>
      <c r="H177" s="429"/>
      <c r="I177" s="429"/>
      <c r="J177" s="429"/>
      <c r="K177" s="429"/>
      <c r="L177" s="429"/>
      <c r="M177" s="473"/>
      <c r="N177" s="429"/>
      <c r="O177" s="429"/>
      <c r="P177" s="429"/>
      <c r="Q177" s="429"/>
      <c r="R177" s="429"/>
      <c r="S177" s="429"/>
      <c r="T177" s="429"/>
      <c r="U177" s="429"/>
      <c r="V177" s="429"/>
      <c r="W177" s="429"/>
      <c r="X177" s="429"/>
      <c r="Y177" s="429"/>
      <c r="Z177" s="429"/>
      <c r="AA177" s="429"/>
      <c r="AB177" s="429"/>
      <c r="AC177" s="429"/>
      <c r="AD177" s="429"/>
      <c r="AE177" s="429"/>
      <c r="AF177" s="429"/>
      <c r="AG177" s="429"/>
      <c r="AH177" s="429"/>
      <c r="AI177" s="429"/>
      <c r="AJ177" s="429"/>
      <c r="AK177" s="429"/>
      <c r="AL177" s="429"/>
      <c r="AM177" s="429"/>
      <c r="AN177" s="429"/>
      <c r="AO177" s="429"/>
      <c r="AP177" s="429"/>
      <c r="AQ177" s="429"/>
      <c r="AR177" s="429"/>
      <c r="AS177" s="429"/>
      <c r="AT177" s="429"/>
      <c r="AU177" s="429"/>
      <c r="AV177" s="429"/>
      <c r="AW177" s="429"/>
      <c r="AX177" s="429"/>
      <c r="AY177" s="429"/>
      <c r="AZ177" s="429"/>
      <c r="BA177" s="429"/>
      <c r="BB177" s="429"/>
      <c r="BC177" s="429"/>
      <c r="BD177" s="429"/>
      <c r="BE177" s="429"/>
    </row>
    <row r="178" spans="2:57" s="369" customFormat="1" ht="12.75" hidden="1" customHeight="1" x14ac:dyDescent="0.2">
      <c r="B178" s="310"/>
      <c r="C178" s="429"/>
      <c r="D178" s="429"/>
      <c r="E178" s="429"/>
      <c r="F178" s="429"/>
      <c r="G178" s="429"/>
      <c r="H178" s="429"/>
      <c r="I178" s="429"/>
      <c r="J178" s="429"/>
      <c r="K178" s="429"/>
      <c r="L178" s="429"/>
      <c r="M178" s="473"/>
      <c r="N178" s="429"/>
      <c r="O178" s="429"/>
      <c r="P178" s="429"/>
      <c r="Q178" s="429"/>
      <c r="R178" s="429"/>
      <c r="S178" s="429"/>
      <c r="T178" s="429"/>
      <c r="U178" s="429"/>
      <c r="V178" s="429"/>
      <c r="W178" s="429"/>
      <c r="X178" s="429"/>
      <c r="Y178" s="429"/>
      <c r="Z178" s="429"/>
      <c r="AA178" s="429"/>
      <c r="AB178" s="429"/>
      <c r="AC178" s="429"/>
      <c r="AD178" s="429"/>
      <c r="AE178" s="429"/>
      <c r="AF178" s="429"/>
      <c r="AG178" s="429"/>
      <c r="AH178" s="429"/>
      <c r="AI178" s="429"/>
      <c r="AJ178" s="429"/>
      <c r="AK178" s="429"/>
      <c r="AL178" s="429"/>
      <c r="AM178" s="429"/>
      <c r="AN178" s="429"/>
      <c r="AO178" s="429"/>
      <c r="AP178" s="429"/>
      <c r="AQ178" s="429"/>
      <c r="AR178" s="429"/>
      <c r="AS178" s="429"/>
      <c r="AT178" s="429"/>
      <c r="AU178" s="429"/>
      <c r="AV178" s="429"/>
      <c r="AW178" s="429"/>
      <c r="AX178" s="429"/>
      <c r="AY178" s="429"/>
      <c r="AZ178" s="429"/>
      <c r="BA178" s="429"/>
      <c r="BB178" s="429"/>
      <c r="BC178" s="429"/>
      <c r="BD178" s="429"/>
      <c r="BE178" s="429"/>
    </row>
    <row r="179" spans="2:57" s="369" customFormat="1" ht="12.75" hidden="1" customHeight="1" x14ac:dyDescent="0.2">
      <c r="B179" s="310"/>
      <c r="C179" s="429"/>
      <c r="D179" s="429"/>
      <c r="E179" s="429"/>
      <c r="F179" s="429"/>
      <c r="G179" s="429"/>
      <c r="H179" s="429"/>
      <c r="I179" s="429"/>
      <c r="J179" s="429"/>
      <c r="K179" s="429"/>
      <c r="L179" s="429"/>
      <c r="M179" s="473"/>
      <c r="N179" s="429"/>
      <c r="O179" s="429"/>
      <c r="P179" s="429"/>
      <c r="Q179" s="429"/>
      <c r="R179" s="429"/>
      <c r="S179" s="429"/>
      <c r="T179" s="429"/>
      <c r="U179" s="429"/>
      <c r="V179" s="429"/>
      <c r="W179" s="429"/>
      <c r="X179" s="429"/>
      <c r="Y179" s="429"/>
      <c r="Z179" s="429"/>
      <c r="AA179" s="429"/>
      <c r="AB179" s="429"/>
      <c r="AC179" s="429"/>
      <c r="AD179" s="429"/>
      <c r="AE179" s="429"/>
      <c r="AF179" s="429"/>
      <c r="AG179" s="429"/>
      <c r="AH179" s="429"/>
      <c r="AI179" s="429"/>
      <c r="AJ179" s="429"/>
      <c r="AK179" s="429"/>
      <c r="AL179" s="429"/>
      <c r="AM179" s="429"/>
      <c r="AN179" s="429"/>
      <c r="AO179" s="429"/>
      <c r="AP179" s="429"/>
      <c r="AQ179" s="429"/>
      <c r="AR179" s="429"/>
      <c r="AS179" s="429"/>
      <c r="AT179" s="429"/>
      <c r="AU179" s="429"/>
      <c r="AV179" s="429"/>
      <c r="AW179" s="429"/>
      <c r="AX179" s="429"/>
      <c r="AY179" s="429"/>
      <c r="AZ179" s="429"/>
      <c r="BA179" s="429"/>
      <c r="BB179" s="429"/>
      <c r="BC179" s="429"/>
      <c r="BD179" s="429"/>
      <c r="BE179" s="429"/>
    </row>
    <row r="180" spans="2:57" s="369" customFormat="1" ht="12.75" hidden="1" customHeight="1" x14ac:dyDescent="0.2">
      <c r="B180" s="310"/>
      <c r="C180" s="429"/>
      <c r="D180" s="429"/>
      <c r="E180" s="429"/>
      <c r="F180" s="429"/>
      <c r="G180" s="429"/>
      <c r="H180" s="429"/>
      <c r="I180" s="429"/>
      <c r="J180" s="429"/>
      <c r="K180" s="429"/>
      <c r="L180" s="429"/>
      <c r="M180" s="473"/>
      <c r="N180" s="429"/>
      <c r="O180" s="429"/>
      <c r="P180" s="429"/>
      <c r="Q180" s="429"/>
      <c r="R180" s="429"/>
      <c r="S180" s="429"/>
      <c r="T180" s="429"/>
      <c r="U180" s="429"/>
      <c r="V180" s="429"/>
      <c r="W180" s="429"/>
      <c r="X180" s="429"/>
      <c r="Y180" s="429"/>
      <c r="Z180" s="429"/>
      <c r="AA180" s="429"/>
      <c r="AB180" s="429"/>
      <c r="AC180" s="429"/>
      <c r="AD180" s="429"/>
      <c r="AE180" s="429"/>
      <c r="AF180" s="429"/>
      <c r="AG180" s="429"/>
      <c r="AH180" s="429"/>
      <c r="AI180" s="429"/>
      <c r="AJ180" s="429"/>
      <c r="AK180" s="429"/>
      <c r="AL180" s="429"/>
      <c r="AM180" s="429"/>
      <c r="AN180" s="429"/>
      <c r="AO180" s="429"/>
      <c r="AP180" s="429"/>
      <c r="AQ180" s="429"/>
      <c r="AR180" s="429"/>
      <c r="AS180" s="429"/>
      <c r="AT180" s="429"/>
      <c r="AU180" s="429"/>
      <c r="AV180" s="429"/>
      <c r="AW180" s="429"/>
      <c r="AX180" s="429"/>
      <c r="AY180" s="429"/>
      <c r="AZ180" s="429"/>
      <c r="BA180" s="429"/>
      <c r="BB180" s="429"/>
      <c r="BC180" s="429"/>
      <c r="BD180" s="429"/>
      <c r="BE180" s="429"/>
    </row>
    <row r="181" spans="2:57" s="369" customFormat="1" ht="12.75" hidden="1" customHeight="1" x14ac:dyDescent="0.2">
      <c r="B181" s="310"/>
      <c r="C181" s="429"/>
      <c r="D181" s="429"/>
      <c r="E181" s="429"/>
      <c r="F181" s="429"/>
      <c r="G181" s="429"/>
      <c r="H181" s="429"/>
      <c r="I181" s="429"/>
      <c r="J181" s="429"/>
      <c r="K181" s="429"/>
      <c r="L181" s="429"/>
      <c r="M181" s="473"/>
      <c r="N181" s="429"/>
      <c r="O181" s="429"/>
      <c r="P181" s="429"/>
      <c r="Q181" s="429"/>
      <c r="R181" s="429"/>
      <c r="S181" s="429"/>
      <c r="T181" s="429"/>
      <c r="U181" s="429"/>
      <c r="V181" s="429"/>
      <c r="W181" s="429"/>
      <c r="X181" s="429"/>
      <c r="Y181" s="429"/>
      <c r="Z181" s="429"/>
      <c r="AA181" s="429"/>
      <c r="AB181" s="429"/>
      <c r="AC181" s="429"/>
      <c r="AD181" s="429"/>
      <c r="AE181" s="429"/>
      <c r="AF181" s="429"/>
      <c r="AG181" s="429"/>
      <c r="AH181" s="429"/>
      <c r="AI181" s="429"/>
      <c r="AJ181" s="429"/>
      <c r="AK181" s="429"/>
      <c r="AL181" s="429"/>
      <c r="AM181" s="429"/>
      <c r="AN181" s="429"/>
      <c r="AO181" s="429"/>
      <c r="AP181" s="429"/>
      <c r="AQ181" s="429"/>
      <c r="AR181" s="429"/>
      <c r="AS181" s="429"/>
      <c r="AT181" s="429"/>
      <c r="AU181" s="429"/>
      <c r="AV181" s="429"/>
      <c r="AW181" s="429"/>
      <c r="AX181" s="429"/>
      <c r="AY181" s="429"/>
      <c r="AZ181" s="429"/>
      <c r="BA181" s="429"/>
      <c r="BB181" s="429"/>
      <c r="BC181" s="429"/>
      <c r="BD181" s="429"/>
      <c r="BE181" s="429"/>
    </row>
    <row r="182" spans="2:57" s="369" customFormat="1" ht="12.75" hidden="1" customHeight="1" x14ac:dyDescent="0.2">
      <c r="B182" s="310"/>
      <c r="C182" s="429"/>
      <c r="D182" s="429"/>
      <c r="E182" s="429"/>
      <c r="F182" s="429"/>
      <c r="G182" s="429"/>
      <c r="H182" s="429"/>
      <c r="I182" s="429"/>
      <c r="J182" s="429"/>
      <c r="K182" s="429"/>
      <c r="L182" s="429"/>
      <c r="M182" s="473"/>
      <c r="N182" s="429"/>
      <c r="O182" s="429"/>
      <c r="P182" s="429"/>
      <c r="Q182" s="429"/>
      <c r="R182" s="429"/>
      <c r="S182" s="429"/>
      <c r="T182" s="429"/>
      <c r="U182" s="429"/>
      <c r="V182" s="429"/>
      <c r="W182" s="429"/>
      <c r="X182" s="429"/>
      <c r="Y182" s="429"/>
      <c r="Z182" s="429"/>
      <c r="AA182" s="429"/>
      <c r="AB182" s="429"/>
      <c r="AC182" s="429"/>
      <c r="AD182" s="429"/>
      <c r="AE182" s="429"/>
      <c r="AF182" s="429"/>
      <c r="AG182" s="429"/>
      <c r="AH182" s="429"/>
      <c r="AI182" s="429"/>
      <c r="AJ182" s="429"/>
      <c r="AK182" s="429"/>
      <c r="AL182" s="429"/>
      <c r="AM182" s="429"/>
      <c r="AN182" s="429"/>
      <c r="AO182" s="429"/>
      <c r="AP182" s="429"/>
      <c r="AQ182" s="429"/>
      <c r="AR182" s="429"/>
      <c r="AS182" s="429"/>
      <c r="AT182" s="429"/>
      <c r="AU182" s="429"/>
      <c r="AV182" s="429"/>
      <c r="AW182" s="429"/>
      <c r="AX182" s="429"/>
      <c r="AY182" s="429"/>
      <c r="AZ182" s="429"/>
      <c r="BA182" s="429"/>
      <c r="BB182" s="429"/>
      <c r="BC182" s="429"/>
      <c r="BD182" s="429"/>
      <c r="BE182" s="429"/>
    </row>
    <row r="183" spans="2:57" s="369" customFormat="1" ht="12.75" hidden="1" customHeight="1" x14ac:dyDescent="0.2">
      <c r="B183" s="310"/>
      <c r="C183" s="429"/>
      <c r="D183" s="429"/>
      <c r="E183" s="429"/>
      <c r="F183" s="429"/>
      <c r="G183" s="429"/>
      <c r="H183" s="429"/>
      <c r="I183" s="429"/>
      <c r="J183" s="429"/>
      <c r="K183" s="429"/>
      <c r="L183" s="429"/>
      <c r="M183" s="473"/>
      <c r="N183" s="429"/>
      <c r="O183" s="429"/>
      <c r="P183" s="429"/>
      <c r="Q183" s="429"/>
      <c r="R183" s="429"/>
      <c r="S183" s="429"/>
      <c r="T183" s="429"/>
      <c r="U183" s="429"/>
      <c r="V183" s="429"/>
      <c r="W183" s="429"/>
      <c r="X183" s="429"/>
      <c r="Y183" s="429"/>
      <c r="Z183" s="429"/>
      <c r="AA183" s="429"/>
      <c r="AB183" s="429"/>
      <c r="AC183" s="429"/>
      <c r="AD183" s="429"/>
      <c r="AE183" s="429"/>
      <c r="AF183" s="429"/>
      <c r="AG183" s="429"/>
      <c r="AH183" s="429"/>
      <c r="AI183" s="429"/>
      <c r="AJ183" s="429"/>
      <c r="AK183" s="429"/>
      <c r="AL183" s="429"/>
      <c r="AM183" s="429"/>
      <c r="AN183" s="429"/>
      <c r="AO183" s="429"/>
      <c r="AP183" s="429"/>
      <c r="AQ183" s="429"/>
      <c r="AR183" s="429"/>
      <c r="AS183" s="429"/>
      <c r="AT183" s="429"/>
      <c r="AU183" s="429"/>
      <c r="AV183" s="429"/>
      <c r="AW183" s="429"/>
      <c r="AX183" s="429"/>
      <c r="AY183" s="429"/>
      <c r="AZ183" s="429"/>
      <c r="BA183" s="429"/>
      <c r="BB183" s="429"/>
      <c r="BC183" s="429"/>
      <c r="BD183" s="429"/>
      <c r="BE183" s="429"/>
    </row>
    <row r="184" spans="2:57" s="369" customFormat="1" ht="12.75" hidden="1" customHeight="1" x14ac:dyDescent="0.2">
      <c r="B184" s="310"/>
      <c r="C184" s="429"/>
      <c r="D184" s="429"/>
      <c r="E184" s="429"/>
      <c r="F184" s="429"/>
      <c r="G184" s="429"/>
      <c r="H184" s="429"/>
      <c r="I184" s="429"/>
      <c r="J184" s="429"/>
      <c r="K184" s="429"/>
      <c r="L184" s="429"/>
      <c r="M184" s="473"/>
      <c r="N184" s="429"/>
      <c r="O184" s="429"/>
      <c r="P184" s="429"/>
      <c r="Q184" s="429"/>
      <c r="R184" s="429"/>
      <c r="S184" s="429"/>
      <c r="T184" s="429"/>
      <c r="U184" s="429"/>
      <c r="V184" s="429"/>
      <c r="W184" s="429"/>
      <c r="X184" s="429"/>
      <c r="Y184" s="429"/>
      <c r="Z184" s="429"/>
      <c r="AA184" s="429"/>
      <c r="AB184" s="429"/>
      <c r="AC184" s="429"/>
      <c r="AD184" s="429"/>
      <c r="AE184" s="429"/>
      <c r="AF184" s="429"/>
      <c r="AG184" s="429"/>
      <c r="AH184" s="429"/>
      <c r="AI184" s="429"/>
      <c r="AJ184" s="429"/>
      <c r="AK184" s="429"/>
      <c r="AL184" s="429"/>
      <c r="AM184" s="429"/>
      <c r="AN184" s="429"/>
      <c r="AO184" s="429"/>
      <c r="AP184" s="429"/>
      <c r="AQ184" s="429"/>
      <c r="AR184" s="429"/>
      <c r="AS184" s="429"/>
      <c r="AT184" s="429"/>
      <c r="AU184" s="429"/>
      <c r="AV184" s="429"/>
      <c r="AW184" s="429"/>
      <c r="AX184" s="429"/>
      <c r="AY184" s="429"/>
      <c r="AZ184" s="429"/>
      <c r="BA184" s="429"/>
      <c r="BB184" s="429"/>
      <c r="BC184" s="429"/>
      <c r="BD184" s="429"/>
      <c r="BE184" s="429"/>
    </row>
    <row r="185" spans="2:57" s="369" customFormat="1" ht="12.75" hidden="1" customHeight="1" x14ac:dyDescent="0.2">
      <c r="B185" s="310"/>
      <c r="C185" s="429"/>
      <c r="D185" s="429"/>
      <c r="E185" s="429"/>
      <c r="F185" s="429"/>
      <c r="G185" s="429"/>
      <c r="H185" s="429"/>
      <c r="I185" s="429"/>
      <c r="J185" s="429"/>
      <c r="K185" s="429"/>
      <c r="L185" s="429"/>
      <c r="M185" s="473"/>
      <c r="N185" s="429"/>
      <c r="O185" s="429"/>
      <c r="P185" s="429"/>
      <c r="Q185" s="429"/>
      <c r="R185" s="429"/>
      <c r="S185" s="429"/>
      <c r="T185" s="429"/>
      <c r="U185" s="429"/>
      <c r="V185" s="429"/>
      <c r="W185" s="429"/>
      <c r="X185" s="429"/>
      <c r="Y185" s="429"/>
      <c r="Z185" s="429"/>
      <c r="AA185" s="429"/>
      <c r="AB185" s="429"/>
      <c r="AC185" s="429"/>
      <c r="AD185" s="429"/>
      <c r="AE185" s="429"/>
      <c r="AF185" s="429"/>
      <c r="AG185" s="429"/>
      <c r="AH185" s="429"/>
      <c r="AI185" s="429"/>
      <c r="AJ185" s="429"/>
      <c r="AK185" s="429"/>
      <c r="AL185" s="429"/>
      <c r="AM185" s="429"/>
      <c r="AN185" s="429"/>
      <c r="AO185" s="429"/>
      <c r="AP185" s="429"/>
      <c r="AQ185" s="429"/>
      <c r="AR185" s="429"/>
      <c r="AS185" s="429"/>
      <c r="AT185" s="429"/>
      <c r="AU185" s="429"/>
      <c r="AV185" s="429"/>
      <c r="AW185" s="429"/>
      <c r="AX185" s="429"/>
      <c r="AY185" s="429"/>
      <c r="AZ185" s="429"/>
      <c r="BA185" s="429"/>
      <c r="BB185" s="429"/>
      <c r="BC185" s="429"/>
      <c r="BD185" s="429"/>
      <c r="BE185" s="429"/>
    </row>
    <row r="186" spans="2:57" s="369" customFormat="1" ht="12.75" hidden="1" customHeight="1" x14ac:dyDescent="0.2">
      <c r="B186" s="310"/>
      <c r="C186" s="429"/>
      <c r="D186" s="429"/>
      <c r="E186" s="429"/>
      <c r="F186" s="429"/>
      <c r="G186" s="429"/>
      <c r="H186" s="429"/>
      <c r="I186" s="429"/>
      <c r="J186" s="429"/>
      <c r="K186" s="429"/>
      <c r="L186" s="429"/>
      <c r="M186" s="473"/>
      <c r="N186" s="429"/>
      <c r="O186" s="429"/>
      <c r="P186" s="429"/>
      <c r="Q186" s="429"/>
      <c r="R186" s="429"/>
      <c r="S186" s="429"/>
      <c r="T186" s="429"/>
      <c r="U186" s="429"/>
      <c r="V186" s="429"/>
      <c r="W186" s="429"/>
      <c r="X186" s="429"/>
      <c r="Y186" s="429"/>
      <c r="Z186" s="429"/>
      <c r="AA186" s="429"/>
      <c r="AB186" s="429"/>
      <c r="AC186" s="429"/>
      <c r="AD186" s="429"/>
      <c r="AE186" s="429"/>
      <c r="AF186" s="429"/>
      <c r="AG186" s="429"/>
      <c r="AH186" s="429"/>
      <c r="AI186" s="429"/>
      <c r="AJ186" s="429"/>
      <c r="AK186" s="429"/>
      <c r="AL186" s="429"/>
      <c r="AM186" s="429"/>
      <c r="AN186" s="429"/>
      <c r="AO186" s="429"/>
      <c r="AP186" s="429"/>
      <c r="AQ186" s="429"/>
      <c r="AR186" s="429"/>
      <c r="AS186" s="429"/>
      <c r="AT186" s="429"/>
      <c r="AU186" s="429"/>
      <c r="AV186" s="429"/>
      <c r="AW186" s="429"/>
      <c r="AX186" s="429"/>
      <c r="AY186" s="429"/>
      <c r="AZ186" s="429"/>
      <c r="BA186" s="429"/>
      <c r="BB186" s="429"/>
      <c r="BC186" s="429"/>
      <c r="BD186" s="429"/>
      <c r="BE186" s="429"/>
    </row>
    <row r="187" spans="2:57" s="369" customFormat="1" ht="12.75" hidden="1" customHeight="1" x14ac:dyDescent="0.2">
      <c r="B187" s="310"/>
      <c r="C187" s="429"/>
      <c r="D187" s="429"/>
      <c r="E187" s="429"/>
      <c r="F187" s="429"/>
      <c r="G187" s="429"/>
      <c r="H187" s="429"/>
      <c r="I187" s="429"/>
      <c r="J187" s="429"/>
      <c r="K187" s="429"/>
      <c r="L187" s="429"/>
      <c r="M187" s="473"/>
      <c r="N187" s="429"/>
      <c r="O187" s="429"/>
      <c r="P187" s="429"/>
      <c r="Q187" s="429"/>
      <c r="R187" s="429"/>
      <c r="S187" s="429"/>
      <c r="T187" s="429"/>
      <c r="U187" s="429"/>
      <c r="V187" s="429"/>
      <c r="W187" s="429"/>
      <c r="X187" s="429"/>
      <c r="Y187" s="429"/>
      <c r="Z187" s="429"/>
      <c r="AA187" s="429"/>
      <c r="AB187" s="429"/>
      <c r="AC187" s="429"/>
      <c r="AD187" s="429"/>
      <c r="AE187" s="429"/>
      <c r="AF187" s="429"/>
      <c r="AG187" s="429"/>
      <c r="AH187" s="429"/>
      <c r="AI187" s="429"/>
      <c r="AJ187" s="429"/>
      <c r="AK187" s="429"/>
      <c r="AL187" s="429"/>
      <c r="AM187" s="429"/>
      <c r="AN187" s="429"/>
      <c r="AO187" s="429"/>
      <c r="AP187" s="429"/>
      <c r="AQ187" s="429"/>
      <c r="AR187" s="429"/>
      <c r="AS187" s="429"/>
      <c r="AT187" s="429"/>
      <c r="AU187" s="429"/>
      <c r="AV187" s="429"/>
      <c r="AW187" s="429"/>
      <c r="AX187" s="429"/>
      <c r="AY187" s="429"/>
      <c r="AZ187" s="429"/>
      <c r="BA187" s="429"/>
      <c r="BB187" s="429"/>
      <c r="BC187" s="429"/>
      <c r="BD187" s="429"/>
      <c r="BE187" s="429"/>
    </row>
    <row r="188" spans="2:57" s="369" customFormat="1" ht="12.75" hidden="1" customHeight="1" x14ac:dyDescent="0.2">
      <c r="B188" s="310"/>
      <c r="C188" s="429"/>
      <c r="D188" s="429"/>
      <c r="E188" s="429"/>
      <c r="F188" s="429"/>
      <c r="G188" s="429"/>
      <c r="H188" s="429"/>
      <c r="I188" s="429"/>
      <c r="J188" s="429"/>
      <c r="K188" s="429"/>
      <c r="L188" s="429"/>
      <c r="M188" s="473"/>
      <c r="N188" s="429"/>
      <c r="O188" s="429"/>
      <c r="P188" s="429"/>
      <c r="Q188" s="429"/>
      <c r="R188" s="429"/>
      <c r="S188" s="429"/>
      <c r="T188" s="429"/>
      <c r="U188" s="429"/>
      <c r="V188" s="429"/>
      <c r="W188" s="429"/>
      <c r="X188" s="429"/>
      <c r="Y188" s="429"/>
      <c r="Z188" s="429"/>
      <c r="AA188" s="429"/>
      <c r="AB188" s="429"/>
      <c r="AC188" s="429"/>
      <c r="AD188" s="429"/>
      <c r="AE188" s="429"/>
      <c r="AF188" s="429"/>
      <c r="AG188" s="429"/>
      <c r="AH188" s="429"/>
      <c r="AI188" s="429"/>
      <c r="AJ188" s="429"/>
      <c r="AK188" s="429"/>
      <c r="AL188" s="429"/>
      <c r="AM188" s="429"/>
      <c r="AN188" s="429"/>
      <c r="AO188" s="429"/>
      <c r="AP188" s="429"/>
      <c r="AQ188" s="429"/>
      <c r="AR188" s="429"/>
      <c r="AS188" s="429"/>
      <c r="AT188" s="429"/>
      <c r="AU188" s="429"/>
      <c r="AV188" s="429"/>
      <c r="AW188" s="429"/>
      <c r="AX188" s="429"/>
      <c r="AY188" s="429"/>
      <c r="AZ188" s="429"/>
      <c r="BA188" s="429"/>
      <c r="BB188" s="429"/>
      <c r="BC188" s="429"/>
      <c r="BD188" s="429"/>
      <c r="BE188" s="429"/>
    </row>
    <row r="189" spans="2:57" s="369" customFormat="1" ht="12.75" hidden="1" customHeight="1" x14ac:dyDescent="0.2">
      <c r="B189" s="310"/>
      <c r="C189" s="429"/>
      <c r="D189" s="429"/>
      <c r="E189" s="429"/>
      <c r="F189" s="429"/>
      <c r="G189" s="429"/>
      <c r="H189" s="429"/>
      <c r="I189" s="429"/>
      <c r="J189" s="429"/>
      <c r="K189" s="429"/>
      <c r="L189" s="429"/>
      <c r="M189" s="473"/>
      <c r="N189" s="429"/>
      <c r="O189" s="429"/>
      <c r="P189" s="429"/>
      <c r="Q189" s="429"/>
      <c r="R189" s="429"/>
      <c r="S189" s="429"/>
      <c r="T189" s="429"/>
      <c r="U189" s="429"/>
      <c r="V189" s="429"/>
      <c r="W189" s="429"/>
      <c r="X189" s="429"/>
      <c r="Y189" s="429"/>
      <c r="Z189" s="429"/>
      <c r="AA189" s="429"/>
      <c r="AB189" s="429"/>
      <c r="AC189" s="429"/>
      <c r="AD189" s="429"/>
      <c r="AE189" s="429"/>
      <c r="AF189" s="429"/>
      <c r="AG189" s="429"/>
      <c r="AH189" s="429"/>
      <c r="AI189" s="429"/>
      <c r="AJ189" s="429"/>
      <c r="AK189" s="429"/>
      <c r="AL189" s="429"/>
      <c r="AM189" s="429"/>
      <c r="AN189" s="429"/>
      <c r="AO189" s="429"/>
      <c r="AP189" s="429"/>
      <c r="AQ189" s="429"/>
      <c r="AR189" s="429"/>
      <c r="AS189" s="429"/>
      <c r="AT189" s="429"/>
      <c r="AU189" s="429"/>
      <c r="AV189" s="429"/>
      <c r="AW189" s="429"/>
      <c r="AX189" s="429"/>
      <c r="AY189" s="429"/>
      <c r="AZ189" s="429"/>
      <c r="BA189" s="429"/>
      <c r="BB189" s="429"/>
      <c r="BC189" s="429"/>
      <c r="BD189" s="429"/>
      <c r="BE189" s="429"/>
    </row>
    <row r="190" spans="2:57" s="369" customFormat="1" ht="12.75" hidden="1" customHeight="1" x14ac:dyDescent="0.2">
      <c r="B190" s="310"/>
      <c r="C190" s="429"/>
      <c r="D190" s="429"/>
      <c r="E190" s="429"/>
      <c r="F190" s="429"/>
      <c r="G190" s="429"/>
      <c r="H190" s="429"/>
      <c r="I190" s="429"/>
      <c r="J190" s="429"/>
      <c r="K190" s="429"/>
      <c r="L190" s="429"/>
      <c r="M190" s="473"/>
      <c r="N190" s="429"/>
      <c r="O190" s="429"/>
      <c r="P190" s="429"/>
      <c r="Q190" s="429"/>
      <c r="R190" s="429"/>
      <c r="S190" s="429"/>
      <c r="T190" s="429"/>
      <c r="U190" s="429"/>
      <c r="V190" s="429"/>
      <c r="W190" s="429"/>
      <c r="X190" s="429"/>
      <c r="Y190" s="429"/>
      <c r="Z190" s="429"/>
      <c r="AA190" s="429"/>
      <c r="AB190" s="429"/>
      <c r="AC190" s="429"/>
      <c r="AD190" s="429"/>
      <c r="AE190" s="429"/>
      <c r="AF190" s="429"/>
      <c r="AG190" s="429"/>
      <c r="AH190" s="429"/>
      <c r="AI190" s="429"/>
      <c r="AJ190" s="429"/>
      <c r="AK190" s="429"/>
      <c r="AL190" s="429"/>
      <c r="AM190" s="429"/>
      <c r="AN190" s="429"/>
      <c r="AO190" s="429"/>
      <c r="AP190" s="429"/>
      <c r="AQ190" s="429"/>
      <c r="AR190" s="429"/>
      <c r="AS190" s="429"/>
      <c r="AT190" s="429"/>
      <c r="AU190" s="429"/>
      <c r="AV190" s="429"/>
      <c r="AW190" s="429"/>
      <c r="AX190" s="429"/>
      <c r="AY190" s="429"/>
      <c r="AZ190" s="429"/>
      <c r="BA190" s="429"/>
      <c r="BB190" s="429"/>
      <c r="BC190" s="429"/>
      <c r="BD190" s="429"/>
      <c r="BE190" s="429"/>
    </row>
    <row r="191" spans="2:57" s="369" customFormat="1" ht="12.75" hidden="1" customHeight="1" x14ac:dyDescent="0.2">
      <c r="B191" s="310"/>
      <c r="C191" s="429"/>
      <c r="D191" s="429"/>
      <c r="E191" s="429"/>
      <c r="F191" s="429"/>
      <c r="G191" s="429"/>
      <c r="H191" s="429"/>
      <c r="I191" s="429"/>
      <c r="J191" s="429"/>
      <c r="K191" s="429"/>
      <c r="L191" s="429"/>
      <c r="M191" s="473"/>
      <c r="N191" s="429"/>
      <c r="O191" s="429"/>
      <c r="P191" s="429"/>
      <c r="Q191" s="429"/>
      <c r="R191" s="429"/>
      <c r="S191" s="429"/>
      <c r="T191" s="429"/>
      <c r="U191" s="429"/>
      <c r="V191" s="429"/>
      <c r="W191" s="429"/>
      <c r="X191" s="429"/>
      <c r="Y191" s="429"/>
      <c r="Z191" s="429"/>
      <c r="AA191" s="429"/>
      <c r="AB191" s="429"/>
      <c r="AC191" s="429"/>
      <c r="AD191" s="429"/>
      <c r="AE191" s="429"/>
      <c r="AF191" s="429"/>
      <c r="AG191" s="429"/>
      <c r="AH191" s="429"/>
      <c r="AI191" s="429"/>
      <c r="AJ191" s="429"/>
      <c r="AK191" s="429"/>
      <c r="AL191" s="429"/>
      <c r="AM191" s="429"/>
      <c r="AN191" s="429"/>
      <c r="AO191" s="429"/>
      <c r="AP191" s="429"/>
      <c r="AQ191" s="429"/>
      <c r="AR191" s="429"/>
      <c r="AS191" s="429"/>
      <c r="AT191" s="429"/>
      <c r="AU191" s="429"/>
      <c r="AV191" s="429"/>
      <c r="AW191" s="429"/>
      <c r="AX191" s="429"/>
      <c r="AY191" s="429"/>
      <c r="AZ191" s="429"/>
      <c r="BA191" s="429"/>
      <c r="BB191" s="429"/>
      <c r="BC191" s="429"/>
      <c r="BD191" s="429"/>
      <c r="BE191" s="429"/>
    </row>
    <row r="192" spans="2:57" s="369" customFormat="1" ht="12.75" hidden="1" customHeight="1" x14ac:dyDescent="0.2">
      <c r="B192" s="310"/>
      <c r="C192" s="429"/>
      <c r="D192" s="429"/>
      <c r="E192" s="429"/>
      <c r="F192" s="429"/>
      <c r="G192" s="429"/>
      <c r="H192" s="429"/>
      <c r="I192" s="429"/>
      <c r="J192" s="429"/>
      <c r="K192" s="429"/>
      <c r="L192" s="429"/>
      <c r="M192" s="473"/>
      <c r="N192" s="429"/>
      <c r="O192" s="429"/>
      <c r="P192" s="429"/>
      <c r="Q192" s="429"/>
      <c r="R192" s="429"/>
      <c r="S192" s="429"/>
      <c r="T192" s="429"/>
      <c r="U192" s="429"/>
      <c r="V192" s="429"/>
      <c r="W192" s="429"/>
      <c r="X192" s="429"/>
      <c r="Y192" s="429"/>
      <c r="Z192" s="429"/>
      <c r="AA192" s="429"/>
      <c r="AB192" s="429"/>
      <c r="AC192" s="429"/>
      <c r="AD192" s="429"/>
      <c r="AE192" s="429"/>
      <c r="AF192" s="429"/>
      <c r="AG192" s="429"/>
      <c r="AH192" s="429"/>
      <c r="AI192" s="429"/>
      <c r="AJ192" s="429"/>
      <c r="AK192" s="429"/>
      <c r="AL192" s="429"/>
      <c r="AM192" s="429"/>
      <c r="AN192" s="429"/>
      <c r="AO192" s="429"/>
      <c r="AP192" s="429"/>
      <c r="AQ192" s="429"/>
      <c r="AR192" s="429"/>
      <c r="AS192" s="429"/>
      <c r="AT192" s="429"/>
      <c r="AU192" s="429"/>
      <c r="AV192" s="429"/>
      <c r="AW192" s="429"/>
      <c r="AX192" s="429"/>
      <c r="AY192" s="429"/>
      <c r="AZ192" s="429"/>
      <c r="BA192" s="429"/>
      <c r="BB192" s="429"/>
      <c r="BC192" s="429"/>
      <c r="BD192" s="429"/>
      <c r="BE192" s="429"/>
    </row>
    <row r="193" spans="2:57" s="369" customFormat="1" ht="12.75" hidden="1" customHeight="1" x14ac:dyDescent="0.2">
      <c r="B193" s="310"/>
      <c r="C193" s="429"/>
      <c r="D193" s="429"/>
      <c r="E193" s="429"/>
      <c r="F193" s="429"/>
      <c r="G193" s="429"/>
      <c r="H193" s="429"/>
      <c r="I193" s="429"/>
      <c r="J193" s="429"/>
      <c r="K193" s="429"/>
      <c r="L193" s="429"/>
      <c r="M193" s="473"/>
      <c r="N193" s="429"/>
      <c r="O193" s="429"/>
      <c r="P193" s="429"/>
      <c r="Q193" s="429"/>
      <c r="R193" s="429"/>
      <c r="S193" s="429"/>
      <c r="T193" s="429"/>
      <c r="U193" s="429"/>
      <c r="V193" s="429"/>
      <c r="W193" s="429"/>
      <c r="X193" s="429"/>
      <c r="Y193" s="429"/>
      <c r="Z193" s="429"/>
      <c r="AA193" s="429"/>
      <c r="AB193" s="429"/>
      <c r="AC193" s="429"/>
      <c r="AD193" s="429"/>
      <c r="AE193" s="429"/>
      <c r="AF193" s="429"/>
      <c r="AG193" s="429"/>
      <c r="AH193" s="429"/>
      <c r="AI193" s="429"/>
      <c r="AJ193" s="429"/>
      <c r="AK193" s="429"/>
      <c r="AL193" s="429"/>
      <c r="AM193" s="429"/>
      <c r="AN193" s="429"/>
      <c r="AO193" s="429"/>
      <c r="AP193" s="429"/>
      <c r="AQ193" s="429"/>
      <c r="AR193" s="429"/>
      <c r="AS193" s="429"/>
      <c r="AT193" s="429"/>
      <c r="AU193" s="429"/>
      <c r="AV193" s="429"/>
      <c r="AW193" s="429"/>
      <c r="AX193" s="429"/>
      <c r="AY193" s="429"/>
      <c r="AZ193" s="429"/>
      <c r="BA193" s="429"/>
      <c r="BB193" s="429"/>
      <c r="BC193" s="429"/>
      <c r="BD193" s="429"/>
      <c r="BE193" s="429"/>
    </row>
    <row r="194" spans="2:57" s="369" customFormat="1" ht="12.75" hidden="1" customHeight="1" x14ac:dyDescent="0.2">
      <c r="B194" s="310"/>
      <c r="C194" s="429"/>
      <c r="D194" s="429"/>
      <c r="E194" s="429"/>
      <c r="F194" s="429"/>
      <c r="G194" s="429"/>
      <c r="H194" s="429"/>
      <c r="I194" s="429"/>
      <c r="J194" s="429"/>
      <c r="K194" s="429"/>
      <c r="L194" s="429"/>
      <c r="M194" s="473"/>
      <c r="N194" s="429"/>
      <c r="O194" s="429"/>
      <c r="P194" s="429"/>
      <c r="Q194" s="429"/>
      <c r="R194" s="429"/>
      <c r="S194" s="429"/>
      <c r="T194" s="429"/>
      <c r="U194" s="429"/>
      <c r="V194" s="429"/>
      <c r="W194" s="429"/>
      <c r="X194" s="429"/>
      <c r="Y194" s="429"/>
      <c r="Z194" s="429"/>
      <c r="AA194" s="429"/>
      <c r="AB194" s="429"/>
      <c r="AC194" s="429"/>
      <c r="AD194" s="429"/>
      <c r="AE194" s="429"/>
      <c r="AF194" s="429"/>
      <c r="AG194" s="429"/>
      <c r="AH194" s="429"/>
      <c r="AI194" s="429"/>
      <c r="AJ194" s="429"/>
      <c r="AK194" s="429"/>
      <c r="AL194" s="429"/>
      <c r="AM194" s="429"/>
      <c r="AN194" s="429"/>
      <c r="AO194" s="429"/>
      <c r="AP194" s="429"/>
      <c r="AQ194" s="429"/>
      <c r="AR194" s="429"/>
      <c r="AS194" s="429"/>
      <c r="AT194" s="429"/>
      <c r="AU194" s="429"/>
      <c r="AV194" s="429"/>
      <c r="AW194" s="429"/>
      <c r="AX194" s="429"/>
      <c r="AY194" s="429"/>
      <c r="AZ194" s="429"/>
      <c r="BA194" s="429"/>
      <c r="BB194" s="429"/>
      <c r="BC194" s="429"/>
      <c r="BD194" s="429"/>
      <c r="BE194" s="429"/>
    </row>
    <row r="195" spans="2:57" s="369" customFormat="1" ht="12.75" hidden="1" customHeight="1" x14ac:dyDescent="0.2">
      <c r="B195" s="310"/>
      <c r="C195" s="429"/>
      <c r="D195" s="429"/>
      <c r="E195" s="429"/>
      <c r="F195" s="429"/>
      <c r="G195" s="429"/>
      <c r="H195" s="429"/>
      <c r="I195" s="429"/>
      <c r="J195" s="429"/>
      <c r="K195" s="429"/>
      <c r="L195" s="429"/>
      <c r="M195" s="473"/>
      <c r="N195" s="429"/>
      <c r="O195" s="429"/>
      <c r="P195" s="429"/>
      <c r="Q195" s="429"/>
      <c r="R195" s="429"/>
      <c r="S195" s="429"/>
      <c r="T195" s="429"/>
      <c r="U195" s="429"/>
      <c r="V195" s="429"/>
      <c r="W195" s="429"/>
      <c r="X195" s="429"/>
      <c r="Y195" s="429"/>
      <c r="Z195" s="429"/>
      <c r="AA195" s="429"/>
      <c r="AB195" s="429"/>
      <c r="AC195" s="429"/>
      <c r="AD195" s="429"/>
      <c r="AE195" s="429"/>
      <c r="AF195" s="429"/>
      <c r="AG195" s="429"/>
      <c r="AH195" s="429"/>
      <c r="AI195" s="429"/>
      <c r="AJ195" s="429"/>
      <c r="AK195" s="429"/>
      <c r="AL195" s="429"/>
      <c r="AM195" s="429"/>
      <c r="AN195" s="429"/>
      <c r="AO195" s="429"/>
      <c r="AP195" s="429"/>
      <c r="AQ195" s="429"/>
      <c r="AR195" s="429"/>
      <c r="AS195" s="429"/>
      <c r="AT195" s="429"/>
      <c r="AU195" s="429"/>
      <c r="AV195" s="429"/>
      <c r="AW195" s="429"/>
      <c r="AX195" s="429"/>
      <c r="AY195" s="429"/>
      <c r="AZ195" s="429"/>
      <c r="BA195" s="429"/>
      <c r="BB195" s="429"/>
      <c r="BC195" s="429"/>
      <c r="BD195" s="429"/>
      <c r="BE195" s="429"/>
    </row>
    <row r="196" spans="2:57" s="369" customFormat="1" ht="12.75" hidden="1" customHeight="1" x14ac:dyDescent="0.2">
      <c r="B196" s="310"/>
      <c r="C196" s="429"/>
      <c r="D196" s="429"/>
      <c r="E196" s="429"/>
      <c r="F196" s="429"/>
      <c r="G196" s="429"/>
      <c r="H196" s="429"/>
      <c r="I196" s="429"/>
      <c r="J196" s="429"/>
      <c r="K196" s="429"/>
      <c r="L196" s="429"/>
      <c r="M196" s="473"/>
      <c r="N196" s="429"/>
      <c r="O196" s="429"/>
      <c r="P196" s="429"/>
      <c r="Q196" s="429"/>
      <c r="R196" s="429"/>
      <c r="S196" s="429"/>
      <c r="T196" s="429"/>
      <c r="U196" s="429"/>
      <c r="V196" s="429"/>
      <c r="W196" s="429"/>
      <c r="X196" s="429"/>
      <c r="Y196" s="429"/>
      <c r="Z196" s="429"/>
      <c r="AA196" s="429"/>
      <c r="AB196" s="429"/>
      <c r="AC196" s="429"/>
      <c r="AD196" s="429"/>
      <c r="AE196" s="429"/>
      <c r="AF196" s="429"/>
      <c r="AG196" s="429"/>
      <c r="AH196" s="429"/>
      <c r="AI196" s="429"/>
      <c r="AJ196" s="429"/>
      <c r="AK196" s="429"/>
      <c r="AL196" s="429"/>
      <c r="AM196" s="429"/>
      <c r="AN196" s="429"/>
      <c r="AO196" s="429"/>
      <c r="AP196" s="429"/>
      <c r="AQ196" s="429"/>
      <c r="AR196" s="429"/>
      <c r="AS196" s="429"/>
      <c r="AT196" s="429"/>
      <c r="AU196" s="429"/>
      <c r="AV196" s="429"/>
      <c r="AW196" s="429"/>
      <c r="AX196" s="429"/>
      <c r="AY196" s="429"/>
      <c r="AZ196" s="429"/>
      <c r="BA196" s="429"/>
      <c r="BB196" s="429"/>
      <c r="BC196" s="429"/>
      <c r="BD196" s="429"/>
      <c r="BE196" s="429"/>
    </row>
    <row r="197" spans="2:57" s="369" customFormat="1" ht="12.75" hidden="1" customHeight="1" x14ac:dyDescent="0.2">
      <c r="B197" s="310"/>
      <c r="C197" s="429"/>
      <c r="D197" s="429"/>
      <c r="E197" s="429"/>
      <c r="F197" s="429"/>
      <c r="G197" s="429"/>
      <c r="H197" s="429"/>
      <c r="I197" s="429"/>
      <c r="J197" s="429"/>
      <c r="K197" s="429"/>
      <c r="L197" s="429"/>
      <c r="M197" s="473"/>
      <c r="N197" s="429"/>
      <c r="O197" s="429"/>
      <c r="P197" s="429"/>
      <c r="Q197" s="429"/>
      <c r="R197" s="429"/>
      <c r="S197" s="429"/>
      <c r="T197" s="429"/>
      <c r="U197" s="429"/>
      <c r="V197" s="429"/>
      <c r="W197" s="429"/>
      <c r="X197" s="429"/>
      <c r="Y197" s="429"/>
      <c r="Z197" s="429"/>
      <c r="AA197" s="429"/>
      <c r="AB197" s="429"/>
      <c r="AC197" s="429"/>
      <c r="AD197" s="429"/>
      <c r="AE197" s="429"/>
      <c r="AF197" s="429"/>
      <c r="AG197" s="429"/>
      <c r="AH197" s="429"/>
      <c r="AI197" s="429"/>
      <c r="AJ197" s="429"/>
      <c r="AK197" s="429"/>
      <c r="AL197" s="429"/>
      <c r="AM197" s="429"/>
      <c r="AN197" s="429"/>
      <c r="AO197" s="429"/>
      <c r="AP197" s="429"/>
      <c r="AQ197" s="429"/>
      <c r="AR197" s="429"/>
      <c r="AS197" s="429"/>
      <c r="AT197" s="429"/>
      <c r="AU197" s="429"/>
      <c r="AV197" s="429"/>
      <c r="AW197" s="429"/>
      <c r="AX197" s="429"/>
      <c r="AY197" s="429"/>
      <c r="AZ197" s="429"/>
      <c r="BA197" s="429"/>
      <c r="BB197" s="429"/>
      <c r="BC197" s="429"/>
      <c r="BD197" s="429"/>
      <c r="BE197" s="429"/>
    </row>
    <row r="198" spans="2:57" s="369" customFormat="1" ht="12.75" hidden="1" customHeight="1" x14ac:dyDescent="0.2">
      <c r="B198" s="310"/>
      <c r="C198" s="429"/>
      <c r="D198" s="429"/>
      <c r="E198" s="429"/>
      <c r="F198" s="429"/>
      <c r="G198" s="429"/>
      <c r="H198" s="429"/>
      <c r="I198" s="429"/>
      <c r="J198" s="429"/>
      <c r="K198" s="429"/>
      <c r="L198" s="429"/>
      <c r="M198" s="473"/>
      <c r="N198" s="429"/>
      <c r="O198" s="429"/>
      <c r="P198" s="429"/>
      <c r="Q198" s="429"/>
      <c r="R198" s="429"/>
      <c r="S198" s="429"/>
      <c r="T198" s="429"/>
      <c r="U198" s="429"/>
      <c r="V198" s="429"/>
      <c r="W198" s="429"/>
      <c r="X198" s="429"/>
      <c r="Y198" s="429"/>
      <c r="Z198" s="429"/>
      <c r="AA198" s="429"/>
      <c r="AB198" s="429"/>
      <c r="AC198" s="429"/>
      <c r="AD198" s="429"/>
      <c r="AE198" s="429"/>
      <c r="AF198" s="429"/>
      <c r="AG198" s="429"/>
      <c r="AH198" s="429"/>
      <c r="AI198" s="429"/>
      <c r="AJ198" s="429"/>
      <c r="AK198" s="429"/>
      <c r="AL198" s="429"/>
      <c r="AM198" s="429"/>
      <c r="AN198" s="429"/>
      <c r="AO198" s="429"/>
      <c r="AP198" s="429"/>
      <c r="AQ198" s="429"/>
      <c r="AR198" s="429"/>
      <c r="AS198" s="429"/>
      <c r="AT198" s="429"/>
      <c r="AU198" s="429"/>
      <c r="AV198" s="429"/>
      <c r="AW198" s="429"/>
      <c r="AX198" s="429"/>
      <c r="AY198" s="429"/>
      <c r="AZ198" s="429"/>
      <c r="BA198" s="429"/>
      <c r="BB198" s="429"/>
      <c r="BC198" s="429"/>
      <c r="BD198" s="429"/>
      <c r="BE198" s="429"/>
    </row>
    <row r="199" spans="2:57" s="369" customFormat="1" ht="12.75" hidden="1" customHeight="1" x14ac:dyDescent="0.2">
      <c r="B199" s="310"/>
      <c r="C199" s="429"/>
      <c r="D199" s="429"/>
      <c r="E199" s="429"/>
      <c r="F199" s="429"/>
      <c r="G199" s="429"/>
      <c r="H199" s="429"/>
      <c r="I199" s="429"/>
      <c r="J199" s="429"/>
      <c r="K199" s="429"/>
      <c r="L199" s="429"/>
      <c r="M199" s="473"/>
      <c r="N199" s="429"/>
      <c r="O199" s="429"/>
      <c r="P199" s="429"/>
      <c r="Q199" s="429"/>
      <c r="R199" s="429"/>
      <c r="S199" s="429"/>
      <c r="T199" s="429"/>
      <c r="U199" s="429"/>
      <c r="V199" s="429"/>
      <c r="W199" s="429"/>
      <c r="X199" s="429"/>
      <c r="Y199" s="429"/>
      <c r="Z199" s="429"/>
      <c r="AA199" s="429"/>
      <c r="AB199" s="429"/>
      <c r="AC199" s="429"/>
      <c r="AD199" s="429"/>
      <c r="AE199" s="429"/>
      <c r="AF199" s="429"/>
      <c r="AG199" s="429"/>
      <c r="AH199" s="429"/>
      <c r="AI199" s="429"/>
      <c r="AJ199" s="429"/>
      <c r="AK199" s="429"/>
      <c r="AL199" s="429"/>
      <c r="AM199" s="429"/>
      <c r="AN199" s="429"/>
      <c r="AO199" s="429"/>
      <c r="AP199" s="429"/>
      <c r="AQ199" s="429"/>
      <c r="AR199" s="429"/>
      <c r="AS199" s="429"/>
      <c r="AT199" s="429"/>
      <c r="AU199" s="429"/>
      <c r="AV199" s="429"/>
      <c r="AW199" s="429"/>
      <c r="AX199" s="429"/>
      <c r="AY199" s="429"/>
      <c r="AZ199" s="429"/>
      <c r="BA199" s="429"/>
      <c r="BB199" s="429"/>
      <c r="BC199" s="429"/>
      <c r="BD199" s="429"/>
      <c r="BE199" s="429"/>
    </row>
    <row r="200" spans="2:57" s="369" customFormat="1" ht="12.75" hidden="1" customHeight="1" x14ac:dyDescent="0.2">
      <c r="B200" s="310"/>
      <c r="C200" s="429"/>
      <c r="D200" s="429"/>
      <c r="E200" s="429"/>
      <c r="F200" s="429"/>
      <c r="G200" s="429"/>
      <c r="H200" s="429"/>
      <c r="I200" s="429"/>
      <c r="J200" s="429"/>
      <c r="K200" s="429"/>
      <c r="L200" s="429"/>
      <c r="M200" s="473"/>
      <c r="N200" s="429"/>
      <c r="O200" s="429"/>
      <c r="P200" s="429"/>
      <c r="Q200" s="429"/>
      <c r="R200" s="429"/>
      <c r="S200" s="429"/>
      <c r="T200" s="429"/>
      <c r="U200" s="429"/>
      <c r="V200" s="429"/>
      <c r="W200" s="429"/>
      <c r="X200" s="429"/>
      <c r="Y200" s="429"/>
      <c r="Z200" s="429"/>
      <c r="AA200" s="429"/>
      <c r="AB200" s="429"/>
      <c r="AC200" s="429"/>
      <c r="AD200" s="429"/>
      <c r="AE200" s="429"/>
      <c r="AF200" s="429"/>
      <c r="AG200" s="429"/>
      <c r="AH200" s="429"/>
      <c r="AI200" s="429"/>
      <c r="AJ200" s="429"/>
      <c r="AK200" s="429"/>
      <c r="AL200" s="429"/>
      <c r="AM200" s="429"/>
      <c r="AN200" s="429"/>
      <c r="AO200" s="429"/>
      <c r="AP200" s="429"/>
      <c r="AQ200" s="429"/>
      <c r="AR200" s="429"/>
      <c r="AS200" s="429"/>
      <c r="AT200" s="429"/>
      <c r="AU200" s="429"/>
      <c r="AV200" s="429"/>
      <c r="AW200" s="429"/>
      <c r="AX200" s="429"/>
      <c r="AY200" s="429"/>
      <c r="AZ200" s="429"/>
      <c r="BA200" s="429"/>
      <c r="BB200" s="429"/>
      <c r="BC200" s="429"/>
      <c r="BD200" s="429"/>
      <c r="BE200" s="429"/>
    </row>
    <row r="201" spans="2:57" s="369" customFormat="1" ht="12.75" hidden="1" customHeight="1" x14ac:dyDescent="0.2">
      <c r="B201" s="310"/>
      <c r="C201" s="429"/>
      <c r="D201" s="429"/>
      <c r="E201" s="429"/>
      <c r="F201" s="429"/>
      <c r="G201" s="429"/>
      <c r="H201" s="429"/>
      <c r="I201" s="429"/>
      <c r="J201" s="429"/>
      <c r="K201" s="429"/>
      <c r="L201" s="429"/>
      <c r="M201" s="473"/>
      <c r="N201" s="429"/>
      <c r="O201" s="429"/>
      <c r="P201" s="429"/>
      <c r="Q201" s="429"/>
      <c r="R201" s="429"/>
      <c r="S201" s="429"/>
      <c r="T201" s="429"/>
      <c r="U201" s="429"/>
      <c r="V201" s="429"/>
      <c r="W201" s="429"/>
      <c r="X201" s="429"/>
      <c r="Y201" s="429"/>
      <c r="Z201" s="429"/>
      <c r="AA201" s="429"/>
      <c r="AB201" s="429"/>
      <c r="AC201" s="429"/>
      <c r="AD201" s="429"/>
      <c r="AE201" s="429"/>
      <c r="AF201" s="429"/>
      <c r="AG201" s="429"/>
      <c r="AH201" s="429"/>
      <c r="AI201" s="429"/>
      <c r="AJ201" s="429"/>
      <c r="AK201" s="429"/>
      <c r="AL201" s="429"/>
      <c r="AM201" s="429"/>
      <c r="AN201" s="429"/>
      <c r="AO201" s="429"/>
      <c r="AP201" s="429"/>
      <c r="AQ201" s="429"/>
      <c r="AR201" s="429"/>
      <c r="AS201" s="429"/>
      <c r="AT201" s="429"/>
      <c r="AU201" s="429"/>
      <c r="AV201" s="429"/>
      <c r="AW201" s="429"/>
      <c r="AX201" s="429"/>
      <c r="AY201" s="429"/>
      <c r="AZ201" s="429"/>
      <c r="BA201" s="429"/>
      <c r="BB201" s="429"/>
      <c r="BC201" s="429"/>
      <c r="BD201" s="429"/>
      <c r="BE201" s="429"/>
    </row>
    <row r="202" spans="2:57" s="369" customFormat="1" ht="12.75" hidden="1" customHeight="1" x14ac:dyDescent="0.2">
      <c r="B202" s="310"/>
      <c r="C202" s="429"/>
      <c r="D202" s="429"/>
      <c r="E202" s="429"/>
      <c r="F202" s="429"/>
      <c r="G202" s="429"/>
      <c r="H202" s="429"/>
      <c r="I202" s="429"/>
      <c r="J202" s="429"/>
      <c r="K202" s="429"/>
      <c r="L202" s="429"/>
      <c r="M202" s="473"/>
      <c r="N202" s="429"/>
      <c r="O202" s="429"/>
      <c r="P202" s="429"/>
      <c r="Q202" s="429"/>
      <c r="R202" s="429"/>
      <c r="S202" s="429"/>
      <c r="T202" s="429"/>
      <c r="U202" s="429"/>
      <c r="V202" s="429"/>
      <c r="W202" s="429"/>
      <c r="X202" s="429"/>
      <c r="Y202" s="429"/>
      <c r="Z202" s="429"/>
      <c r="AA202" s="429"/>
      <c r="AB202" s="429"/>
      <c r="AC202" s="429"/>
      <c r="AD202" s="429"/>
      <c r="AE202" s="429"/>
      <c r="AF202" s="429"/>
      <c r="AG202" s="429"/>
      <c r="AH202" s="429"/>
      <c r="AI202" s="429"/>
      <c r="AJ202" s="429"/>
      <c r="AK202" s="429"/>
      <c r="AL202" s="429"/>
      <c r="AM202" s="429"/>
      <c r="AN202" s="429"/>
      <c r="AO202" s="429"/>
      <c r="AP202" s="429"/>
      <c r="AQ202" s="429"/>
      <c r="AR202" s="429"/>
      <c r="AS202" s="429"/>
      <c r="AT202" s="429"/>
      <c r="AU202" s="429"/>
      <c r="AV202" s="429"/>
      <c r="AW202" s="429"/>
      <c r="AX202" s="429"/>
      <c r="AY202" s="429"/>
      <c r="AZ202" s="429"/>
      <c r="BA202" s="429"/>
      <c r="BB202" s="429"/>
      <c r="BC202" s="429"/>
      <c r="BD202" s="429"/>
      <c r="BE202" s="429"/>
    </row>
    <row r="203" spans="2:57" s="369" customFormat="1" ht="12.75" hidden="1" customHeight="1" x14ac:dyDescent="0.2">
      <c r="B203" s="310"/>
      <c r="C203" s="429"/>
      <c r="D203" s="429"/>
      <c r="E203" s="429"/>
      <c r="F203" s="429"/>
      <c r="G203" s="429"/>
      <c r="H203" s="429"/>
      <c r="I203" s="429"/>
      <c r="J203" s="429"/>
      <c r="K203" s="429"/>
      <c r="L203" s="429"/>
      <c r="M203" s="473"/>
      <c r="N203" s="429"/>
      <c r="O203" s="429"/>
      <c r="P203" s="429"/>
      <c r="Q203" s="429"/>
      <c r="R203" s="429"/>
      <c r="S203" s="429"/>
      <c r="T203" s="429"/>
      <c r="U203" s="429"/>
      <c r="V203" s="429"/>
      <c r="W203" s="429"/>
      <c r="X203" s="429"/>
      <c r="Y203" s="429"/>
      <c r="Z203" s="429"/>
      <c r="AA203" s="429"/>
      <c r="AB203" s="429"/>
      <c r="AC203" s="429"/>
      <c r="AD203" s="429"/>
      <c r="AE203" s="429"/>
      <c r="AF203" s="429"/>
      <c r="AG203" s="429"/>
      <c r="AH203" s="429"/>
      <c r="AI203" s="429"/>
      <c r="AJ203" s="429"/>
      <c r="AK203" s="429"/>
      <c r="AL203" s="429"/>
      <c r="AM203" s="429"/>
      <c r="AN203" s="429"/>
      <c r="AO203" s="429"/>
      <c r="AP203" s="429"/>
      <c r="AQ203" s="429"/>
      <c r="AR203" s="429"/>
      <c r="AS203" s="429"/>
      <c r="AT203" s="429"/>
      <c r="AU203" s="429"/>
      <c r="AV203" s="429"/>
      <c r="AW203" s="429"/>
      <c r="AX203" s="429"/>
      <c r="AY203" s="429"/>
      <c r="AZ203" s="429"/>
      <c r="BA203" s="429"/>
      <c r="BB203" s="429"/>
      <c r="BC203" s="429"/>
      <c r="BD203" s="429"/>
      <c r="BE203" s="429"/>
    </row>
    <row r="204" spans="2:57" s="369" customFormat="1" ht="12.75" hidden="1" customHeight="1" x14ac:dyDescent="0.2">
      <c r="B204" s="310"/>
      <c r="C204" s="429"/>
      <c r="D204" s="429"/>
      <c r="E204" s="429"/>
      <c r="F204" s="429"/>
      <c r="G204" s="429"/>
      <c r="H204" s="429"/>
      <c r="I204" s="429"/>
      <c r="J204" s="429"/>
      <c r="K204" s="429"/>
      <c r="L204" s="429"/>
      <c r="M204" s="473"/>
      <c r="N204" s="429"/>
      <c r="O204" s="429"/>
      <c r="P204" s="429"/>
      <c r="Q204" s="429"/>
      <c r="R204" s="429"/>
      <c r="S204" s="429"/>
      <c r="T204" s="429"/>
      <c r="U204" s="429"/>
      <c r="V204" s="429"/>
      <c r="W204" s="429"/>
      <c r="X204" s="429"/>
      <c r="Y204" s="429"/>
      <c r="Z204" s="429"/>
      <c r="AA204" s="429"/>
      <c r="AB204" s="429"/>
      <c r="AC204" s="429"/>
      <c r="AD204" s="429"/>
      <c r="AE204" s="429"/>
      <c r="AF204" s="429"/>
      <c r="AG204" s="429"/>
      <c r="AH204" s="429"/>
      <c r="AI204" s="429"/>
      <c r="AJ204" s="429"/>
      <c r="AK204" s="429"/>
      <c r="AL204" s="429"/>
      <c r="AM204" s="429"/>
      <c r="AN204" s="429"/>
      <c r="AO204" s="429"/>
      <c r="AP204" s="429"/>
      <c r="AQ204" s="429"/>
      <c r="AR204" s="429"/>
      <c r="AS204" s="429"/>
      <c r="AT204" s="429"/>
      <c r="AU204" s="429"/>
      <c r="AV204" s="429"/>
      <c r="AW204" s="429"/>
      <c r="AX204" s="429"/>
      <c r="AY204" s="429"/>
      <c r="AZ204" s="429"/>
      <c r="BA204" s="429"/>
      <c r="BB204" s="429"/>
      <c r="BC204" s="429"/>
      <c r="BD204" s="429"/>
      <c r="BE204" s="429"/>
    </row>
    <row r="205" spans="2:57" s="369" customFormat="1" ht="12.75" hidden="1" customHeight="1" x14ac:dyDescent="0.2">
      <c r="B205" s="310"/>
      <c r="C205" s="429"/>
      <c r="D205" s="429"/>
      <c r="E205" s="429"/>
      <c r="F205" s="429"/>
      <c r="G205" s="429"/>
      <c r="H205" s="429"/>
      <c r="I205" s="429"/>
      <c r="J205" s="429"/>
      <c r="K205" s="429"/>
      <c r="L205" s="429"/>
      <c r="M205" s="473"/>
      <c r="N205" s="429"/>
      <c r="O205" s="429"/>
      <c r="P205" s="429"/>
      <c r="Q205" s="429"/>
      <c r="R205" s="429"/>
      <c r="S205" s="429"/>
      <c r="T205" s="429"/>
      <c r="U205" s="429"/>
      <c r="V205" s="429"/>
      <c r="W205" s="429"/>
      <c r="X205" s="429"/>
      <c r="Y205" s="429"/>
      <c r="Z205" s="429"/>
      <c r="AA205" s="429"/>
      <c r="AB205" s="429"/>
      <c r="AC205" s="429"/>
      <c r="AD205" s="429"/>
      <c r="AE205" s="429"/>
      <c r="AF205" s="429"/>
      <c r="AG205" s="429"/>
      <c r="AH205" s="429"/>
      <c r="AI205" s="429"/>
      <c r="AJ205" s="429"/>
      <c r="AK205" s="429"/>
      <c r="AL205" s="429"/>
      <c r="AM205" s="429"/>
      <c r="AN205" s="429"/>
      <c r="AO205" s="429"/>
      <c r="AP205" s="429"/>
      <c r="AQ205" s="429"/>
      <c r="AR205" s="429"/>
      <c r="AS205" s="429"/>
      <c r="AT205" s="429"/>
      <c r="AU205" s="429"/>
      <c r="AV205" s="429"/>
      <c r="AW205" s="429"/>
      <c r="AX205" s="429"/>
      <c r="AY205" s="429"/>
      <c r="AZ205" s="429"/>
      <c r="BA205" s="429"/>
      <c r="BB205" s="429"/>
      <c r="BC205" s="429"/>
      <c r="BD205" s="429"/>
      <c r="BE205" s="429"/>
    </row>
    <row r="206" spans="2:57" s="369" customFormat="1" ht="12.75" hidden="1" customHeight="1" x14ac:dyDescent="0.2">
      <c r="B206" s="310"/>
      <c r="C206" s="429"/>
      <c r="D206" s="429"/>
      <c r="E206" s="429"/>
      <c r="F206" s="429"/>
      <c r="G206" s="429"/>
      <c r="H206" s="429"/>
      <c r="I206" s="429"/>
      <c r="J206" s="429"/>
      <c r="K206" s="429"/>
      <c r="L206" s="429"/>
      <c r="M206" s="473"/>
      <c r="N206" s="429"/>
      <c r="O206" s="429"/>
      <c r="P206" s="429"/>
      <c r="Q206" s="429"/>
      <c r="R206" s="429"/>
      <c r="S206" s="429"/>
      <c r="T206" s="429"/>
      <c r="U206" s="429"/>
      <c r="V206" s="429"/>
      <c r="W206" s="429"/>
      <c r="X206" s="429"/>
      <c r="Y206" s="429"/>
      <c r="Z206" s="429"/>
      <c r="AA206" s="429"/>
      <c r="AB206" s="429"/>
      <c r="AC206" s="429"/>
      <c r="AD206" s="429"/>
      <c r="AE206" s="429"/>
      <c r="AF206" s="429"/>
      <c r="AG206" s="429"/>
      <c r="AH206" s="429"/>
      <c r="AI206" s="429"/>
      <c r="AJ206" s="429"/>
      <c r="AK206" s="429"/>
      <c r="AL206" s="429"/>
      <c r="AM206" s="429"/>
      <c r="AN206" s="429"/>
      <c r="AO206" s="429"/>
      <c r="AP206" s="429"/>
      <c r="AQ206" s="429"/>
      <c r="AR206" s="429"/>
      <c r="AS206" s="429"/>
      <c r="AT206" s="429"/>
      <c r="AU206" s="429"/>
      <c r="AV206" s="429"/>
      <c r="AW206" s="429"/>
      <c r="AX206" s="429"/>
      <c r="AY206" s="429"/>
      <c r="AZ206" s="429"/>
      <c r="BA206" s="429"/>
      <c r="BB206" s="429"/>
      <c r="BC206" s="429"/>
      <c r="BD206" s="429"/>
      <c r="BE206" s="429"/>
    </row>
    <row r="207" spans="2:57" s="369" customFormat="1" ht="12.75" hidden="1" customHeight="1" x14ac:dyDescent="0.2">
      <c r="B207" s="310"/>
      <c r="C207" s="429"/>
      <c r="D207" s="429"/>
      <c r="E207" s="429"/>
      <c r="F207" s="429"/>
      <c r="G207" s="429"/>
      <c r="H207" s="429"/>
      <c r="I207" s="429"/>
      <c r="J207" s="429"/>
      <c r="K207" s="429"/>
      <c r="L207" s="429"/>
      <c r="M207" s="473"/>
      <c r="N207" s="429"/>
      <c r="O207" s="429"/>
      <c r="P207" s="429"/>
      <c r="Q207" s="429"/>
      <c r="R207" s="429"/>
      <c r="S207" s="429"/>
      <c r="T207" s="429"/>
      <c r="U207" s="429"/>
      <c r="V207" s="429"/>
      <c r="W207" s="429"/>
      <c r="X207" s="429"/>
      <c r="Y207" s="429"/>
      <c r="Z207" s="429"/>
      <c r="AA207" s="429"/>
      <c r="AB207" s="429"/>
      <c r="AC207" s="429"/>
      <c r="AD207" s="429"/>
      <c r="AE207" s="429"/>
      <c r="AF207" s="429"/>
      <c r="AG207" s="429"/>
      <c r="AH207" s="429"/>
      <c r="AI207" s="429"/>
      <c r="AJ207" s="429"/>
      <c r="AK207" s="429"/>
      <c r="AL207" s="429"/>
      <c r="AM207" s="429"/>
      <c r="AN207" s="429"/>
      <c r="AO207" s="429"/>
      <c r="AP207" s="429"/>
      <c r="AQ207" s="429"/>
      <c r="AR207" s="429"/>
      <c r="AS207" s="429"/>
      <c r="AT207" s="429"/>
      <c r="AU207" s="429"/>
      <c r="AV207" s="429"/>
      <c r="AW207" s="429"/>
      <c r="AX207" s="429"/>
      <c r="AY207" s="429"/>
      <c r="AZ207" s="429"/>
      <c r="BA207" s="429"/>
      <c r="BB207" s="429"/>
      <c r="BC207" s="429"/>
      <c r="BD207" s="429"/>
      <c r="BE207" s="429"/>
    </row>
    <row r="208" spans="2:57" s="369" customFormat="1" ht="12.75" hidden="1" customHeight="1" x14ac:dyDescent="0.2">
      <c r="B208" s="310"/>
      <c r="C208" s="429"/>
      <c r="D208" s="429"/>
      <c r="E208" s="429"/>
      <c r="F208" s="429"/>
      <c r="G208" s="429"/>
      <c r="H208" s="429"/>
      <c r="I208" s="429"/>
      <c r="J208" s="429"/>
      <c r="K208" s="429"/>
      <c r="L208" s="429"/>
      <c r="M208" s="473"/>
      <c r="N208" s="429"/>
      <c r="O208" s="429"/>
      <c r="P208" s="429"/>
      <c r="Q208" s="429"/>
      <c r="R208" s="429"/>
      <c r="S208" s="429"/>
      <c r="T208" s="429"/>
      <c r="U208" s="429"/>
      <c r="V208" s="429"/>
      <c r="W208" s="429"/>
      <c r="X208" s="429"/>
      <c r="Y208" s="429"/>
      <c r="Z208" s="429"/>
      <c r="AA208" s="429"/>
      <c r="AB208" s="429"/>
      <c r="AC208" s="429"/>
      <c r="AD208" s="429"/>
      <c r="AE208" s="429"/>
      <c r="AF208" s="429"/>
      <c r="AG208" s="429"/>
      <c r="AH208" s="429"/>
      <c r="AI208" s="429"/>
      <c r="AJ208" s="429"/>
      <c r="AK208" s="429"/>
      <c r="AL208" s="429"/>
      <c r="AM208" s="429"/>
      <c r="AN208" s="429"/>
      <c r="AO208" s="429"/>
      <c r="AP208" s="429"/>
      <c r="AQ208" s="429"/>
      <c r="AR208" s="429"/>
      <c r="AS208" s="429"/>
      <c r="AT208" s="429"/>
      <c r="AU208" s="429"/>
      <c r="AV208" s="429"/>
      <c r="AW208" s="429"/>
      <c r="AX208" s="429"/>
      <c r="AY208" s="429"/>
      <c r="AZ208" s="429"/>
      <c r="BA208" s="429"/>
      <c r="BB208" s="429"/>
      <c r="BC208" s="429"/>
      <c r="BD208" s="429"/>
      <c r="BE208" s="429"/>
    </row>
    <row r="209" spans="2:57" s="369" customFormat="1" ht="12.75" hidden="1" customHeight="1" x14ac:dyDescent="0.2">
      <c r="B209" s="310"/>
      <c r="C209" s="429"/>
      <c r="D209" s="429"/>
      <c r="E209" s="429"/>
      <c r="F209" s="429"/>
      <c r="G209" s="429"/>
      <c r="H209" s="429"/>
      <c r="I209" s="429"/>
      <c r="J209" s="429"/>
      <c r="K209" s="429"/>
      <c r="L209" s="429"/>
      <c r="M209" s="473"/>
      <c r="N209" s="429"/>
      <c r="O209" s="429"/>
      <c r="P209" s="429"/>
      <c r="Q209" s="429"/>
      <c r="R209" s="429"/>
      <c r="S209" s="429"/>
      <c r="T209" s="429"/>
      <c r="U209" s="429"/>
      <c r="V209" s="429"/>
      <c r="W209" s="429"/>
      <c r="X209" s="429"/>
      <c r="Y209" s="429"/>
      <c r="Z209" s="429"/>
      <c r="AA209" s="429"/>
      <c r="AB209" s="429"/>
      <c r="AC209" s="429"/>
      <c r="AD209" s="429"/>
      <c r="AE209" s="429"/>
      <c r="AF209" s="429"/>
      <c r="AG209" s="429"/>
      <c r="AH209" s="429"/>
      <c r="AI209" s="429"/>
      <c r="AJ209" s="429"/>
      <c r="AK209" s="429"/>
      <c r="AL209" s="429"/>
      <c r="AM209" s="429"/>
      <c r="AN209" s="429"/>
      <c r="AO209" s="429"/>
      <c r="AP209" s="429"/>
      <c r="AQ209" s="429"/>
      <c r="AR209" s="429"/>
      <c r="AS209" s="429"/>
      <c r="AT209" s="429"/>
      <c r="AU209" s="429"/>
      <c r="AV209" s="429"/>
      <c r="AW209" s="429"/>
      <c r="AX209" s="429"/>
      <c r="AY209" s="429"/>
      <c r="AZ209" s="429"/>
      <c r="BA209" s="429"/>
      <c r="BB209" s="429"/>
      <c r="BC209" s="429"/>
      <c r="BD209" s="429"/>
      <c r="BE209" s="429"/>
    </row>
    <row r="210" spans="2:57" s="369" customFormat="1" ht="12.75" hidden="1" customHeight="1" x14ac:dyDescent="0.2">
      <c r="B210" s="310"/>
      <c r="C210" s="429"/>
      <c r="D210" s="429"/>
      <c r="E210" s="429"/>
      <c r="F210" s="429"/>
      <c r="G210" s="429"/>
      <c r="H210" s="429"/>
      <c r="I210" s="429"/>
      <c r="J210" s="429"/>
      <c r="K210" s="429"/>
      <c r="L210" s="429"/>
      <c r="M210" s="473"/>
      <c r="N210" s="429"/>
      <c r="O210" s="429"/>
      <c r="P210" s="429"/>
      <c r="Q210" s="429"/>
      <c r="R210" s="429"/>
      <c r="S210" s="429"/>
      <c r="T210" s="429"/>
      <c r="U210" s="429"/>
      <c r="V210" s="429"/>
      <c r="W210" s="429"/>
      <c r="X210" s="429"/>
      <c r="Y210" s="429"/>
      <c r="Z210" s="429"/>
      <c r="AA210" s="429"/>
      <c r="AB210" s="429"/>
      <c r="AC210" s="429"/>
      <c r="AD210" s="429"/>
      <c r="AE210" s="429"/>
      <c r="AF210" s="429"/>
      <c r="AG210" s="429"/>
      <c r="AH210" s="429"/>
      <c r="AI210" s="429"/>
      <c r="AJ210" s="429"/>
      <c r="AK210" s="429"/>
      <c r="AL210" s="429"/>
      <c r="AM210" s="429"/>
      <c r="AN210" s="429"/>
      <c r="AO210" s="429"/>
      <c r="AP210" s="429"/>
      <c r="AQ210" s="429"/>
      <c r="AR210" s="429"/>
      <c r="AS210" s="429"/>
      <c r="AT210" s="429"/>
      <c r="AU210" s="429"/>
      <c r="AV210" s="429"/>
      <c r="AW210" s="429"/>
      <c r="AX210" s="429"/>
      <c r="AY210" s="429"/>
      <c r="AZ210" s="429"/>
      <c r="BA210" s="429"/>
      <c r="BB210" s="429"/>
      <c r="BC210" s="429"/>
      <c r="BD210" s="429"/>
      <c r="BE210" s="429"/>
    </row>
    <row r="211" spans="2:57" s="369" customFormat="1" ht="12.75" hidden="1" customHeight="1" x14ac:dyDescent="0.2">
      <c r="B211" s="310"/>
      <c r="C211" s="429"/>
      <c r="D211" s="429"/>
      <c r="E211" s="429"/>
      <c r="F211" s="429"/>
      <c r="G211" s="429"/>
      <c r="H211" s="429"/>
      <c r="I211" s="429"/>
      <c r="J211" s="429"/>
      <c r="K211" s="429"/>
      <c r="L211" s="429"/>
      <c r="M211" s="473"/>
      <c r="N211" s="429"/>
      <c r="O211" s="429"/>
      <c r="P211" s="429"/>
      <c r="Q211" s="429"/>
      <c r="R211" s="429"/>
      <c r="S211" s="429"/>
      <c r="T211" s="429"/>
      <c r="U211" s="429"/>
      <c r="V211" s="429"/>
      <c r="W211" s="429"/>
      <c r="X211" s="429"/>
      <c r="Y211" s="429"/>
      <c r="Z211" s="429"/>
      <c r="AA211" s="429"/>
      <c r="AB211" s="429"/>
      <c r="AC211" s="429"/>
      <c r="AD211" s="429"/>
      <c r="AE211" s="429"/>
      <c r="AF211" s="429"/>
      <c r="AG211" s="429"/>
      <c r="AH211" s="429"/>
      <c r="AI211" s="429"/>
      <c r="AJ211" s="429"/>
      <c r="AK211" s="429"/>
      <c r="AL211" s="429"/>
      <c r="AM211" s="429"/>
      <c r="AN211" s="429"/>
      <c r="AO211" s="429"/>
      <c r="AP211" s="429"/>
      <c r="AQ211" s="429"/>
      <c r="AR211" s="429"/>
      <c r="AS211" s="429"/>
      <c r="AT211" s="429"/>
      <c r="AU211" s="429"/>
      <c r="AV211" s="429"/>
      <c r="AW211" s="429"/>
      <c r="AX211" s="429"/>
      <c r="AY211" s="429"/>
      <c r="AZ211" s="429"/>
      <c r="BA211" s="429"/>
      <c r="BB211" s="429"/>
      <c r="BC211" s="429"/>
      <c r="BD211" s="429"/>
      <c r="BE211" s="429"/>
    </row>
    <row r="212" spans="2:57" s="369" customFormat="1" ht="12.75" hidden="1" customHeight="1" x14ac:dyDescent="0.2">
      <c r="B212" s="310"/>
      <c r="C212" s="429"/>
      <c r="D212" s="429"/>
      <c r="E212" s="429"/>
      <c r="F212" s="429"/>
      <c r="G212" s="429"/>
      <c r="H212" s="429"/>
      <c r="I212" s="429"/>
      <c r="J212" s="429"/>
      <c r="K212" s="429"/>
      <c r="L212" s="429"/>
      <c r="M212" s="473"/>
      <c r="N212" s="429"/>
      <c r="O212" s="429"/>
      <c r="P212" s="429"/>
      <c r="Q212" s="429"/>
      <c r="R212" s="429"/>
      <c r="S212" s="429"/>
      <c r="T212" s="429"/>
      <c r="U212" s="429"/>
      <c r="V212" s="429"/>
      <c r="W212" s="429"/>
      <c r="X212" s="429"/>
      <c r="Y212" s="429"/>
      <c r="Z212" s="429"/>
      <c r="AA212" s="429"/>
      <c r="AB212" s="429"/>
      <c r="AC212" s="429"/>
      <c r="AD212" s="429"/>
      <c r="AE212" s="429"/>
      <c r="AF212" s="429"/>
      <c r="AG212" s="429"/>
      <c r="AH212" s="429"/>
      <c r="AI212" s="429"/>
      <c r="AJ212" s="429"/>
      <c r="AK212" s="429"/>
      <c r="AL212" s="429"/>
      <c r="AM212" s="429"/>
      <c r="AN212" s="429"/>
      <c r="AO212" s="429"/>
      <c r="AP212" s="429"/>
      <c r="AQ212" s="429"/>
      <c r="AR212" s="429"/>
      <c r="AS212" s="429"/>
      <c r="AT212" s="429"/>
      <c r="AU212" s="429"/>
      <c r="AV212" s="429"/>
      <c r="AW212" s="429"/>
      <c r="AX212" s="429"/>
      <c r="AY212" s="429"/>
      <c r="AZ212" s="429"/>
      <c r="BA212" s="429"/>
      <c r="BB212" s="429"/>
      <c r="BC212" s="429"/>
      <c r="BD212" s="429"/>
      <c r="BE212" s="429"/>
    </row>
    <row r="213" spans="2:57" s="369" customFormat="1" ht="12.75" hidden="1" customHeight="1" x14ac:dyDescent="0.2">
      <c r="B213" s="310"/>
      <c r="C213" s="429"/>
      <c r="D213" s="429"/>
      <c r="E213" s="429"/>
      <c r="F213" s="429"/>
      <c r="G213" s="429"/>
      <c r="H213" s="429"/>
      <c r="I213" s="429"/>
      <c r="J213" s="429"/>
      <c r="K213" s="429"/>
      <c r="L213" s="429"/>
      <c r="M213" s="473"/>
      <c r="N213" s="429"/>
      <c r="O213" s="429"/>
      <c r="P213" s="429"/>
      <c r="Q213" s="429"/>
      <c r="R213" s="429"/>
      <c r="S213" s="429"/>
      <c r="T213" s="429"/>
      <c r="U213" s="429"/>
      <c r="V213" s="429"/>
      <c r="W213" s="429"/>
      <c r="X213" s="429"/>
      <c r="Y213" s="429"/>
      <c r="Z213" s="429"/>
      <c r="AA213" s="429"/>
      <c r="AB213" s="429"/>
      <c r="AC213" s="429"/>
      <c r="AD213" s="429"/>
      <c r="AE213" s="429"/>
      <c r="AF213" s="429"/>
      <c r="AG213" s="429"/>
      <c r="AH213" s="429"/>
      <c r="AI213" s="429"/>
      <c r="AJ213" s="429"/>
      <c r="AK213" s="429"/>
      <c r="AL213" s="429"/>
      <c r="AM213" s="429"/>
      <c r="AN213" s="429"/>
      <c r="AO213" s="429"/>
      <c r="AP213" s="429"/>
      <c r="AQ213" s="429"/>
      <c r="AR213" s="429"/>
      <c r="AS213" s="429"/>
      <c r="AT213" s="429"/>
      <c r="AU213" s="429"/>
      <c r="AV213" s="429"/>
      <c r="AW213" s="429"/>
      <c r="AX213" s="429"/>
      <c r="AY213" s="429"/>
      <c r="AZ213" s="429"/>
      <c r="BA213" s="429"/>
      <c r="BB213" s="429"/>
      <c r="BC213" s="429"/>
      <c r="BD213" s="429"/>
      <c r="BE213" s="429"/>
    </row>
    <row r="214" spans="2:57" s="369" customFormat="1" ht="12.75" hidden="1" customHeight="1" x14ac:dyDescent="0.2">
      <c r="B214" s="310"/>
      <c r="C214" s="429"/>
      <c r="D214" s="429"/>
      <c r="E214" s="429"/>
      <c r="F214" s="429"/>
      <c r="G214" s="429"/>
      <c r="H214" s="429"/>
      <c r="I214" s="429"/>
      <c r="J214" s="429"/>
      <c r="K214" s="429"/>
      <c r="L214" s="429"/>
      <c r="M214" s="473"/>
      <c r="N214" s="429"/>
      <c r="O214" s="429"/>
      <c r="P214" s="429"/>
      <c r="Q214" s="429"/>
      <c r="R214" s="429"/>
      <c r="S214" s="429"/>
      <c r="T214" s="429"/>
      <c r="U214" s="429"/>
      <c r="V214" s="429"/>
      <c r="W214" s="429"/>
      <c r="X214" s="429"/>
      <c r="Y214" s="429"/>
      <c r="Z214" s="429"/>
      <c r="AA214" s="429"/>
      <c r="AB214" s="429"/>
      <c r="AC214" s="429"/>
      <c r="AD214" s="429"/>
      <c r="AE214" s="429"/>
      <c r="AF214" s="429"/>
      <c r="AG214" s="429"/>
      <c r="AH214" s="429"/>
      <c r="AI214" s="429"/>
      <c r="AJ214" s="429"/>
      <c r="AK214" s="429"/>
      <c r="AL214" s="429"/>
      <c r="AM214" s="429"/>
      <c r="AN214" s="429"/>
      <c r="AO214" s="429"/>
      <c r="AP214" s="429"/>
      <c r="AQ214" s="429"/>
      <c r="AR214" s="429"/>
      <c r="AS214" s="429"/>
      <c r="AT214" s="429"/>
      <c r="AU214" s="429"/>
      <c r="AV214" s="429"/>
      <c r="AW214" s="429"/>
      <c r="AX214" s="429"/>
      <c r="AY214" s="429"/>
      <c r="AZ214" s="429"/>
      <c r="BA214" s="429"/>
      <c r="BB214" s="429"/>
      <c r="BC214" s="429"/>
      <c r="BD214" s="429"/>
      <c r="BE214" s="429"/>
    </row>
    <row r="215" spans="2:57" s="369" customFormat="1" ht="12.75" hidden="1" customHeight="1" x14ac:dyDescent="0.2">
      <c r="B215" s="310"/>
      <c r="C215" s="429"/>
      <c r="D215" s="429"/>
      <c r="E215" s="429"/>
      <c r="F215" s="429"/>
      <c r="G215" s="429"/>
      <c r="H215" s="429"/>
      <c r="I215" s="429"/>
      <c r="J215" s="429"/>
      <c r="K215" s="429"/>
      <c r="L215" s="429"/>
      <c r="M215" s="473"/>
      <c r="N215" s="429"/>
      <c r="O215" s="429"/>
      <c r="P215" s="429"/>
      <c r="Q215" s="429"/>
      <c r="R215" s="429"/>
      <c r="S215" s="429"/>
      <c r="T215" s="429"/>
      <c r="U215" s="429"/>
      <c r="V215" s="429"/>
      <c r="W215" s="429"/>
      <c r="X215" s="429"/>
      <c r="Y215" s="429"/>
      <c r="Z215" s="429"/>
      <c r="AA215" s="429"/>
      <c r="AB215" s="429"/>
      <c r="AC215" s="429"/>
      <c r="AD215" s="429"/>
      <c r="AE215" s="429"/>
      <c r="AF215" s="429"/>
      <c r="AG215" s="429"/>
      <c r="AH215" s="429"/>
      <c r="AI215" s="429"/>
      <c r="AJ215" s="429"/>
      <c r="AK215" s="429"/>
      <c r="AL215" s="429"/>
      <c r="AM215" s="429"/>
      <c r="AN215" s="429"/>
      <c r="AO215" s="429"/>
      <c r="AP215" s="429"/>
      <c r="AQ215" s="429"/>
      <c r="AR215" s="429"/>
      <c r="AS215" s="429"/>
      <c r="AT215" s="429"/>
      <c r="AU215" s="429"/>
      <c r="AV215" s="429"/>
      <c r="AW215" s="429"/>
      <c r="AX215" s="429"/>
      <c r="AY215" s="429"/>
      <c r="AZ215" s="429"/>
      <c r="BA215" s="429"/>
      <c r="BB215" s="429"/>
      <c r="BC215" s="429"/>
      <c r="BD215" s="429"/>
      <c r="BE215" s="429"/>
    </row>
    <row r="216" spans="2:57" s="369" customFormat="1" ht="12.75" hidden="1" customHeight="1" x14ac:dyDescent="0.2">
      <c r="B216" s="310"/>
      <c r="C216" s="429"/>
      <c r="D216" s="429"/>
      <c r="E216" s="429"/>
      <c r="F216" s="429"/>
      <c r="G216" s="429"/>
      <c r="H216" s="429"/>
      <c r="I216" s="429"/>
      <c r="J216" s="429"/>
      <c r="K216" s="429"/>
      <c r="L216" s="429"/>
      <c r="M216" s="473"/>
      <c r="N216" s="429"/>
      <c r="O216" s="429"/>
      <c r="P216" s="429"/>
      <c r="Q216" s="429"/>
      <c r="R216" s="429"/>
      <c r="S216" s="429"/>
      <c r="T216" s="429"/>
      <c r="U216" s="429"/>
      <c r="V216" s="429"/>
      <c r="W216" s="429"/>
      <c r="X216" s="429"/>
      <c r="Y216" s="429"/>
      <c r="Z216" s="429"/>
      <c r="AA216" s="429"/>
      <c r="AB216" s="429"/>
      <c r="AC216" s="429"/>
      <c r="AD216" s="429"/>
      <c r="AE216" s="429"/>
      <c r="AF216" s="429"/>
      <c r="AG216" s="429"/>
      <c r="AH216" s="429"/>
      <c r="AI216" s="429"/>
      <c r="AJ216" s="429"/>
      <c r="AK216" s="429"/>
      <c r="AL216" s="429"/>
      <c r="AM216" s="429"/>
      <c r="AN216" s="429"/>
      <c r="AO216" s="429"/>
      <c r="AP216" s="429"/>
      <c r="AQ216" s="429"/>
      <c r="AR216" s="429"/>
      <c r="AS216" s="429"/>
      <c r="AT216" s="429"/>
      <c r="AU216" s="429"/>
      <c r="AV216" s="429"/>
      <c r="AW216" s="429"/>
      <c r="AX216" s="429"/>
      <c r="AY216" s="429"/>
      <c r="AZ216" s="429"/>
      <c r="BA216" s="429"/>
      <c r="BB216" s="429"/>
      <c r="BC216" s="429"/>
      <c r="BD216" s="429"/>
      <c r="BE216" s="429"/>
    </row>
    <row r="217" spans="2:57" s="369" customFormat="1" ht="12.75" hidden="1" customHeight="1" x14ac:dyDescent="0.2">
      <c r="B217" s="310"/>
      <c r="C217" s="429"/>
      <c r="D217" s="429"/>
      <c r="E217" s="429"/>
      <c r="F217" s="429"/>
      <c r="G217" s="429"/>
      <c r="H217" s="429"/>
      <c r="I217" s="429"/>
      <c r="J217" s="429"/>
      <c r="K217" s="429"/>
      <c r="L217" s="429"/>
      <c r="M217" s="473"/>
      <c r="N217" s="429"/>
      <c r="O217" s="429"/>
      <c r="P217" s="429"/>
      <c r="Q217" s="429"/>
      <c r="R217" s="429"/>
      <c r="S217" s="429"/>
      <c r="T217" s="429"/>
      <c r="U217" s="429"/>
      <c r="V217" s="429"/>
      <c r="W217" s="429"/>
      <c r="X217" s="429"/>
      <c r="Y217" s="429"/>
      <c r="Z217" s="429"/>
      <c r="AA217" s="429"/>
      <c r="AB217" s="429"/>
      <c r="AC217" s="429"/>
      <c r="AD217" s="429"/>
      <c r="AE217" s="429"/>
      <c r="AF217" s="429"/>
      <c r="AG217" s="429"/>
      <c r="AH217" s="429"/>
      <c r="AI217" s="429"/>
      <c r="AJ217" s="429"/>
      <c r="AK217" s="429"/>
      <c r="AL217" s="429"/>
      <c r="AM217" s="429"/>
      <c r="AN217" s="429"/>
      <c r="AO217" s="429"/>
      <c r="AP217" s="429"/>
      <c r="AQ217" s="429"/>
      <c r="AR217" s="429"/>
      <c r="AS217" s="429"/>
      <c r="AT217" s="429"/>
      <c r="AU217" s="429"/>
      <c r="AV217" s="429"/>
      <c r="AW217" s="429"/>
      <c r="AX217" s="429"/>
      <c r="AY217" s="429"/>
      <c r="AZ217" s="429"/>
      <c r="BA217" s="429"/>
      <c r="BB217" s="429"/>
      <c r="BC217" s="429"/>
      <c r="BD217" s="429"/>
      <c r="BE217" s="429"/>
    </row>
    <row r="218" spans="2:57" s="369" customFormat="1" ht="12.75" hidden="1" customHeight="1" x14ac:dyDescent="0.2">
      <c r="B218" s="310"/>
      <c r="C218" s="429"/>
      <c r="D218" s="429"/>
      <c r="E218" s="429"/>
      <c r="F218" s="429"/>
      <c r="G218" s="429"/>
      <c r="H218" s="429"/>
      <c r="I218" s="429"/>
      <c r="J218" s="429"/>
      <c r="K218" s="429"/>
      <c r="L218" s="429"/>
      <c r="M218" s="473"/>
      <c r="N218" s="429"/>
      <c r="O218" s="429"/>
      <c r="P218" s="429"/>
      <c r="Q218" s="429"/>
      <c r="R218" s="429"/>
      <c r="S218" s="429"/>
      <c r="T218" s="429"/>
      <c r="U218" s="429"/>
      <c r="V218" s="429"/>
      <c r="W218" s="429"/>
      <c r="X218" s="429"/>
      <c r="Y218" s="429"/>
      <c r="Z218" s="429"/>
      <c r="AA218" s="429"/>
      <c r="AB218" s="429"/>
      <c r="AC218" s="429"/>
      <c r="AD218" s="429"/>
      <c r="AE218" s="429"/>
      <c r="AF218" s="429"/>
      <c r="AG218" s="429"/>
      <c r="AH218" s="429"/>
      <c r="AI218" s="429"/>
      <c r="AJ218" s="429"/>
      <c r="AK218" s="429"/>
      <c r="AL218" s="429"/>
      <c r="AM218" s="429"/>
      <c r="AN218" s="429"/>
      <c r="AO218" s="429"/>
      <c r="AP218" s="429"/>
      <c r="AQ218" s="429"/>
      <c r="AR218" s="429"/>
      <c r="AS218" s="429"/>
      <c r="AT218" s="429"/>
      <c r="AU218" s="429"/>
      <c r="AV218" s="429"/>
      <c r="AW218" s="429"/>
      <c r="AX218" s="429"/>
      <c r="AY218" s="429"/>
      <c r="AZ218" s="429"/>
      <c r="BA218" s="429"/>
      <c r="BB218" s="429"/>
      <c r="BC218" s="429"/>
      <c r="BD218" s="429"/>
      <c r="BE218" s="429"/>
    </row>
    <row r="219" spans="2:57" s="369" customFormat="1" ht="12.75" hidden="1" customHeight="1" x14ac:dyDescent="0.2">
      <c r="B219" s="310"/>
      <c r="C219" s="429"/>
      <c r="D219" s="429"/>
      <c r="E219" s="429"/>
      <c r="F219" s="429"/>
      <c r="G219" s="429"/>
      <c r="H219" s="429"/>
      <c r="I219" s="429"/>
      <c r="J219" s="429"/>
      <c r="K219" s="429"/>
      <c r="L219" s="429"/>
      <c r="M219" s="473"/>
      <c r="N219" s="429"/>
      <c r="O219" s="429"/>
      <c r="P219" s="429"/>
      <c r="Q219" s="429"/>
      <c r="R219" s="429"/>
      <c r="S219" s="429"/>
      <c r="T219" s="429"/>
      <c r="U219" s="429"/>
      <c r="V219" s="429"/>
      <c r="W219" s="429"/>
      <c r="X219" s="429"/>
      <c r="Y219" s="429"/>
      <c r="Z219" s="429"/>
      <c r="AA219" s="429"/>
      <c r="AB219" s="429"/>
      <c r="AC219" s="429"/>
      <c r="AD219" s="429"/>
      <c r="AE219" s="429"/>
      <c r="AF219" s="429"/>
      <c r="AG219" s="429"/>
      <c r="AH219" s="429"/>
      <c r="AI219" s="429"/>
      <c r="AJ219" s="429"/>
      <c r="AK219" s="429"/>
      <c r="AL219" s="429"/>
      <c r="AM219" s="429"/>
      <c r="AN219" s="429"/>
      <c r="AO219" s="429"/>
      <c r="AP219" s="429"/>
      <c r="AQ219" s="429"/>
      <c r="AR219" s="429"/>
      <c r="AS219" s="429"/>
      <c r="AT219" s="429"/>
      <c r="AU219" s="429"/>
      <c r="AV219" s="429"/>
      <c r="AW219" s="429"/>
      <c r="AX219" s="429"/>
      <c r="AY219" s="429"/>
      <c r="AZ219" s="429"/>
      <c r="BA219" s="429"/>
      <c r="BB219" s="429"/>
      <c r="BC219" s="429"/>
      <c r="BD219" s="429"/>
      <c r="BE219" s="429"/>
    </row>
    <row r="220" spans="2:57" s="369" customFormat="1" ht="12.75" hidden="1" customHeight="1" x14ac:dyDescent="0.2">
      <c r="B220" s="310"/>
      <c r="C220" s="429"/>
      <c r="D220" s="429"/>
      <c r="E220" s="429"/>
      <c r="F220" s="429"/>
      <c r="G220" s="429"/>
      <c r="H220" s="429"/>
      <c r="I220" s="429"/>
      <c r="J220" s="429"/>
      <c r="K220" s="429"/>
      <c r="L220" s="429"/>
      <c r="M220" s="473"/>
      <c r="N220" s="429"/>
      <c r="O220" s="429"/>
      <c r="P220" s="429"/>
      <c r="Q220" s="429"/>
      <c r="R220" s="429"/>
      <c r="S220" s="429"/>
      <c r="T220" s="429"/>
      <c r="U220" s="429"/>
      <c r="V220" s="429"/>
      <c r="W220" s="429"/>
      <c r="X220" s="429"/>
      <c r="Y220" s="429"/>
      <c r="Z220" s="429"/>
      <c r="AA220" s="429"/>
      <c r="AB220" s="429"/>
      <c r="AC220" s="429"/>
      <c r="AD220" s="429"/>
      <c r="AE220" s="429"/>
      <c r="AF220" s="429"/>
      <c r="AG220" s="429"/>
      <c r="AH220" s="429"/>
      <c r="AI220" s="429"/>
      <c r="AJ220" s="429"/>
      <c r="AK220" s="429"/>
      <c r="AL220" s="429"/>
      <c r="AM220" s="429"/>
      <c r="AN220" s="429"/>
      <c r="AO220" s="429"/>
      <c r="AP220" s="429"/>
      <c r="AQ220" s="429"/>
      <c r="AR220" s="429"/>
      <c r="AS220" s="429"/>
      <c r="AT220" s="429"/>
      <c r="AU220" s="429"/>
      <c r="AV220" s="429"/>
      <c r="AW220" s="429"/>
      <c r="AX220" s="429"/>
      <c r="AY220" s="429"/>
      <c r="AZ220" s="429"/>
      <c r="BA220" s="429"/>
      <c r="BB220" s="429"/>
      <c r="BC220" s="429"/>
      <c r="BD220" s="429"/>
      <c r="BE220" s="429"/>
    </row>
    <row r="221" spans="2:57" s="369" customFormat="1" ht="12.75" hidden="1" customHeight="1" x14ac:dyDescent="0.2">
      <c r="B221" s="310"/>
      <c r="C221" s="429"/>
      <c r="D221" s="429"/>
      <c r="E221" s="429"/>
      <c r="F221" s="429"/>
      <c r="G221" s="429"/>
      <c r="H221" s="429"/>
      <c r="I221" s="429"/>
      <c r="J221" s="429"/>
      <c r="K221" s="429"/>
      <c r="L221" s="429"/>
      <c r="M221" s="473"/>
      <c r="N221" s="429"/>
      <c r="O221" s="429"/>
      <c r="P221" s="429"/>
      <c r="Q221" s="429"/>
      <c r="R221" s="429"/>
      <c r="S221" s="429"/>
      <c r="T221" s="429"/>
      <c r="U221" s="429"/>
      <c r="V221" s="429"/>
      <c r="W221" s="429"/>
      <c r="X221" s="429"/>
      <c r="Y221" s="429"/>
      <c r="Z221" s="429"/>
      <c r="AA221" s="429"/>
      <c r="AB221" s="429"/>
      <c r="AC221" s="429"/>
      <c r="AD221" s="429"/>
      <c r="AE221" s="429"/>
      <c r="AF221" s="429"/>
      <c r="AG221" s="429"/>
      <c r="AH221" s="429"/>
      <c r="AI221" s="429"/>
      <c r="AJ221" s="429"/>
      <c r="AK221" s="429"/>
      <c r="AL221" s="429"/>
      <c r="AM221" s="429"/>
      <c r="AN221" s="429"/>
      <c r="AO221" s="429"/>
      <c r="AP221" s="429"/>
      <c r="AQ221" s="429"/>
      <c r="AR221" s="429"/>
      <c r="AS221" s="429"/>
      <c r="AT221" s="429"/>
      <c r="AU221" s="429"/>
      <c r="AV221" s="429"/>
      <c r="AW221" s="429"/>
      <c r="AX221" s="429"/>
      <c r="AY221" s="429"/>
      <c r="AZ221" s="429"/>
      <c r="BA221" s="429"/>
      <c r="BB221" s="429"/>
      <c r="BC221" s="429"/>
      <c r="BD221" s="429"/>
      <c r="BE221" s="429"/>
    </row>
    <row r="222" spans="2:57" s="369" customFormat="1" ht="12.75" hidden="1" customHeight="1" x14ac:dyDescent="0.2">
      <c r="B222" s="310"/>
      <c r="C222" s="429"/>
      <c r="D222" s="429"/>
      <c r="E222" s="429"/>
      <c r="F222" s="429"/>
      <c r="G222" s="429"/>
      <c r="H222" s="429"/>
      <c r="I222" s="429"/>
      <c r="J222" s="429"/>
      <c r="K222" s="429"/>
      <c r="L222" s="429"/>
      <c r="M222" s="473"/>
      <c r="N222" s="429"/>
      <c r="O222" s="429"/>
      <c r="P222" s="429"/>
      <c r="Q222" s="429"/>
      <c r="R222" s="429"/>
      <c r="S222" s="429"/>
      <c r="T222" s="429"/>
      <c r="U222" s="429"/>
      <c r="V222" s="429"/>
      <c r="W222" s="429"/>
      <c r="X222" s="429"/>
      <c r="Y222" s="429"/>
      <c r="Z222" s="429"/>
      <c r="AA222" s="429"/>
      <c r="AB222" s="429"/>
      <c r="AC222" s="429"/>
      <c r="AD222" s="429"/>
      <c r="AE222" s="429"/>
      <c r="AF222" s="429"/>
      <c r="AG222" s="429"/>
      <c r="AH222" s="429"/>
      <c r="AI222" s="429"/>
      <c r="AJ222" s="429"/>
      <c r="AK222" s="429"/>
      <c r="AL222" s="429"/>
      <c r="AM222" s="429"/>
      <c r="AN222" s="429"/>
      <c r="AO222" s="429"/>
      <c r="AP222" s="429"/>
      <c r="AQ222" s="429"/>
      <c r="AR222" s="429"/>
      <c r="AS222" s="429"/>
      <c r="AT222" s="429"/>
      <c r="AU222" s="429"/>
      <c r="AV222" s="429"/>
      <c r="AW222" s="429"/>
      <c r="AX222" s="429"/>
      <c r="AY222" s="429"/>
      <c r="AZ222" s="429"/>
      <c r="BA222" s="429"/>
      <c r="BB222" s="429"/>
      <c r="BC222" s="429"/>
      <c r="BD222" s="429"/>
      <c r="BE222" s="429"/>
    </row>
    <row r="223" spans="2:57" s="369" customFormat="1" ht="12.75" hidden="1" customHeight="1" x14ac:dyDescent="0.2">
      <c r="B223" s="310"/>
      <c r="C223" s="429"/>
      <c r="D223" s="429"/>
      <c r="E223" s="429"/>
      <c r="F223" s="429"/>
      <c r="G223" s="429"/>
      <c r="H223" s="429"/>
      <c r="I223" s="429"/>
      <c r="J223" s="429"/>
      <c r="K223" s="429"/>
      <c r="L223" s="429"/>
      <c r="M223" s="473"/>
      <c r="N223" s="429"/>
      <c r="O223" s="429"/>
      <c r="P223" s="429"/>
      <c r="Q223" s="429"/>
      <c r="R223" s="429"/>
      <c r="S223" s="429"/>
      <c r="T223" s="429"/>
      <c r="U223" s="429"/>
      <c r="V223" s="429"/>
      <c r="W223" s="429"/>
      <c r="X223" s="429"/>
      <c r="Y223" s="429"/>
      <c r="Z223" s="429"/>
      <c r="AA223" s="429"/>
      <c r="AB223" s="429"/>
      <c r="AC223" s="429"/>
      <c r="AD223" s="429"/>
      <c r="AE223" s="429"/>
      <c r="AF223" s="429"/>
      <c r="AG223" s="429"/>
      <c r="AH223" s="429"/>
      <c r="AI223" s="429"/>
      <c r="AJ223" s="429"/>
      <c r="AK223" s="429"/>
      <c r="AL223" s="429"/>
      <c r="AM223" s="429"/>
      <c r="AN223" s="429"/>
      <c r="AO223" s="429"/>
      <c r="AP223" s="429"/>
      <c r="AQ223" s="429"/>
      <c r="AR223" s="429"/>
      <c r="AS223" s="429"/>
      <c r="AT223" s="429"/>
      <c r="AU223" s="429"/>
      <c r="AV223" s="429"/>
      <c r="AW223" s="429"/>
      <c r="AX223" s="429"/>
      <c r="AY223" s="429"/>
      <c r="AZ223" s="429"/>
      <c r="BA223" s="429"/>
      <c r="BB223" s="429"/>
      <c r="BC223" s="429"/>
      <c r="BD223" s="429"/>
      <c r="BE223" s="429"/>
    </row>
    <row r="224" spans="2:57" s="369" customFormat="1" ht="12.75" hidden="1" customHeight="1" x14ac:dyDescent="0.2">
      <c r="B224" s="310"/>
      <c r="C224" s="429"/>
      <c r="D224" s="429"/>
      <c r="E224" s="429"/>
      <c r="F224" s="429"/>
      <c r="G224" s="429"/>
      <c r="H224" s="429"/>
      <c r="I224" s="429"/>
      <c r="J224" s="429"/>
      <c r="K224" s="429"/>
      <c r="L224" s="429"/>
      <c r="M224" s="473"/>
      <c r="N224" s="429"/>
      <c r="O224" s="429"/>
      <c r="P224" s="429"/>
      <c r="Q224" s="429"/>
      <c r="R224" s="429"/>
      <c r="S224" s="429"/>
      <c r="T224" s="429"/>
      <c r="U224" s="429"/>
      <c r="V224" s="429"/>
      <c r="W224" s="429"/>
      <c r="X224" s="429"/>
      <c r="Y224" s="429"/>
      <c r="Z224" s="429"/>
      <c r="AA224" s="429"/>
      <c r="AB224" s="429"/>
      <c r="AC224" s="429"/>
      <c r="AD224" s="429"/>
      <c r="AE224" s="429"/>
      <c r="AF224" s="429"/>
      <c r="AG224" s="429"/>
      <c r="AH224" s="429"/>
      <c r="AI224" s="429"/>
      <c r="AJ224" s="429"/>
      <c r="AK224" s="429"/>
      <c r="AL224" s="429"/>
      <c r="AM224" s="429"/>
      <c r="AN224" s="429"/>
      <c r="AO224" s="429"/>
      <c r="AP224" s="429"/>
      <c r="AQ224" s="429"/>
      <c r="AR224" s="429"/>
      <c r="AS224" s="429"/>
      <c r="AT224" s="429"/>
      <c r="AU224" s="429"/>
      <c r="AV224" s="429"/>
      <c r="AW224" s="429"/>
      <c r="AX224" s="429"/>
      <c r="AY224" s="429"/>
      <c r="AZ224" s="429"/>
      <c r="BA224" s="429"/>
      <c r="BB224" s="429"/>
      <c r="BC224" s="429"/>
      <c r="BD224" s="429"/>
      <c r="BE224" s="429"/>
    </row>
    <row r="225" spans="2:57" s="369" customFormat="1" ht="12.75" hidden="1" customHeight="1" x14ac:dyDescent="0.2">
      <c r="B225" s="310"/>
      <c r="C225" s="429"/>
      <c r="D225" s="429"/>
      <c r="E225" s="429"/>
      <c r="F225" s="429"/>
      <c r="G225" s="429"/>
      <c r="H225" s="429"/>
      <c r="I225" s="429"/>
      <c r="J225" s="429"/>
      <c r="K225" s="429"/>
      <c r="L225" s="429"/>
      <c r="M225" s="473"/>
      <c r="N225" s="429"/>
      <c r="O225" s="429"/>
      <c r="P225" s="429"/>
      <c r="Q225" s="429"/>
      <c r="R225" s="429"/>
      <c r="S225" s="429"/>
      <c r="T225" s="429"/>
      <c r="U225" s="429"/>
      <c r="V225" s="429"/>
      <c r="W225" s="429"/>
      <c r="X225" s="429"/>
      <c r="Y225" s="429"/>
      <c r="Z225" s="429"/>
      <c r="AA225" s="429"/>
      <c r="AB225" s="429"/>
      <c r="AC225" s="429"/>
      <c r="AD225" s="429"/>
      <c r="AE225" s="429"/>
      <c r="AF225" s="429"/>
      <c r="AG225" s="429"/>
      <c r="AH225" s="429"/>
      <c r="AI225" s="429"/>
      <c r="AJ225" s="429"/>
      <c r="AK225" s="429"/>
      <c r="AL225" s="429"/>
      <c r="AM225" s="429"/>
      <c r="AN225" s="429"/>
      <c r="AO225" s="429"/>
      <c r="AP225" s="429"/>
      <c r="AQ225" s="429"/>
      <c r="AR225" s="429"/>
      <c r="AS225" s="429"/>
      <c r="AT225" s="429"/>
      <c r="AU225" s="429"/>
      <c r="AV225" s="429"/>
      <c r="AW225" s="429"/>
      <c r="AX225" s="429"/>
      <c r="AY225" s="429"/>
      <c r="AZ225" s="429"/>
      <c r="BA225" s="429"/>
      <c r="BB225" s="429"/>
      <c r="BC225" s="429"/>
      <c r="BD225" s="429"/>
      <c r="BE225" s="429"/>
    </row>
    <row r="226" spans="2:57" s="369" customFormat="1" ht="12.75" hidden="1" customHeight="1" x14ac:dyDescent="0.2">
      <c r="B226" s="310"/>
      <c r="C226" s="429"/>
      <c r="D226" s="429"/>
      <c r="E226" s="429"/>
      <c r="F226" s="429"/>
      <c r="G226" s="429"/>
      <c r="H226" s="429"/>
      <c r="I226" s="429"/>
      <c r="J226" s="429"/>
      <c r="K226" s="429"/>
      <c r="L226" s="429"/>
      <c r="M226" s="473"/>
      <c r="N226" s="429"/>
      <c r="O226" s="429"/>
      <c r="P226" s="429"/>
      <c r="Q226" s="429"/>
      <c r="R226" s="429"/>
      <c r="S226" s="429"/>
      <c r="T226" s="429"/>
      <c r="U226" s="429"/>
      <c r="V226" s="429"/>
      <c r="W226" s="429"/>
      <c r="X226" s="429"/>
      <c r="Y226" s="429"/>
      <c r="Z226" s="429"/>
      <c r="AA226" s="429"/>
      <c r="AB226" s="429"/>
      <c r="AC226" s="429"/>
      <c r="AD226" s="429"/>
      <c r="AE226" s="429"/>
      <c r="AF226" s="429"/>
      <c r="AG226" s="429"/>
      <c r="AH226" s="429"/>
      <c r="AI226" s="429"/>
      <c r="AJ226" s="429"/>
      <c r="AK226" s="429"/>
      <c r="AL226" s="429"/>
      <c r="AM226" s="429"/>
      <c r="AN226" s="429"/>
      <c r="AO226" s="429"/>
      <c r="AP226" s="429"/>
      <c r="AQ226" s="429"/>
      <c r="AR226" s="429"/>
      <c r="AS226" s="429"/>
      <c r="AT226" s="429"/>
      <c r="AU226" s="429"/>
      <c r="AV226" s="429"/>
      <c r="AW226" s="429"/>
      <c r="AX226" s="429"/>
      <c r="AY226" s="429"/>
      <c r="AZ226" s="429"/>
      <c r="BA226" s="429"/>
      <c r="BB226" s="429"/>
      <c r="BC226" s="429"/>
      <c r="BD226" s="429"/>
      <c r="BE226" s="429"/>
    </row>
    <row r="227" spans="2:57" s="369" customFormat="1" ht="12.75" hidden="1" customHeight="1" x14ac:dyDescent="0.2">
      <c r="B227" s="310"/>
      <c r="C227" s="429"/>
      <c r="D227" s="429"/>
      <c r="E227" s="429"/>
      <c r="F227" s="429"/>
      <c r="G227" s="429"/>
      <c r="H227" s="429"/>
      <c r="I227" s="429"/>
      <c r="J227" s="429"/>
      <c r="K227" s="429"/>
      <c r="L227" s="429"/>
      <c r="M227" s="473"/>
      <c r="N227" s="429"/>
      <c r="O227" s="429"/>
      <c r="P227" s="429"/>
      <c r="Q227" s="429"/>
      <c r="R227" s="429"/>
      <c r="S227" s="429"/>
      <c r="T227" s="429"/>
      <c r="U227" s="429"/>
      <c r="V227" s="429"/>
      <c r="W227" s="429"/>
      <c r="X227" s="429"/>
      <c r="Y227" s="429"/>
      <c r="Z227" s="429"/>
      <c r="AA227" s="429"/>
      <c r="AB227" s="429"/>
      <c r="AC227" s="429"/>
      <c r="AD227" s="429"/>
      <c r="AE227" s="429"/>
      <c r="AF227" s="429"/>
      <c r="AG227" s="429"/>
      <c r="AH227" s="429"/>
      <c r="AI227" s="429"/>
      <c r="AJ227" s="429"/>
      <c r="AK227" s="429"/>
      <c r="AL227" s="429"/>
      <c r="AM227" s="429"/>
      <c r="AN227" s="429"/>
      <c r="AO227" s="429"/>
      <c r="AP227" s="429"/>
      <c r="AQ227" s="429"/>
      <c r="AR227" s="429"/>
      <c r="AS227" s="429"/>
      <c r="AT227" s="429"/>
      <c r="AU227" s="429"/>
      <c r="AV227" s="429"/>
      <c r="AW227" s="429"/>
      <c r="AX227" s="429"/>
      <c r="AY227" s="429"/>
      <c r="AZ227" s="429"/>
      <c r="BA227" s="429"/>
      <c r="BB227" s="429"/>
      <c r="BC227" s="429"/>
      <c r="BD227" s="429"/>
      <c r="BE227" s="429"/>
    </row>
    <row r="228" spans="2:57" s="369" customFormat="1" ht="12.75" hidden="1" customHeight="1" x14ac:dyDescent="0.2">
      <c r="B228" s="310"/>
      <c r="C228" s="429"/>
      <c r="D228" s="429"/>
      <c r="E228" s="429"/>
      <c r="F228" s="429"/>
      <c r="G228" s="429"/>
      <c r="H228" s="429"/>
      <c r="I228" s="429"/>
      <c r="J228" s="429"/>
      <c r="K228" s="429"/>
      <c r="L228" s="429"/>
      <c r="M228" s="473"/>
      <c r="N228" s="429"/>
      <c r="O228" s="429"/>
      <c r="P228" s="429"/>
      <c r="Q228" s="429"/>
      <c r="R228" s="429"/>
      <c r="S228" s="429"/>
      <c r="T228" s="429"/>
      <c r="U228" s="429"/>
      <c r="V228" s="429"/>
      <c r="W228" s="429"/>
      <c r="X228" s="429"/>
      <c r="Y228" s="429"/>
      <c r="Z228" s="429"/>
      <c r="AA228" s="429"/>
      <c r="AB228" s="429"/>
      <c r="AC228" s="429"/>
      <c r="AD228" s="429"/>
      <c r="AE228" s="429"/>
      <c r="AF228" s="429"/>
      <c r="AG228" s="429"/>
      <c r="AH228" s="429"/>
      <c r="AI228" s="429"/>
      <c r="AJ228" s="429"/>
      <c r="AK228" s="429"/>
      <c r="AL228" s="429"/>
      <c r="AM228" s="429"/>
      <c r="AN228" s="429"/>
      <c r="AO228" s="429"/>
      <c r="AP228" s="429"/>
      <c r="AQ228" s="429"/>
      <c r="AR228" s="429"/>
      <c r="AS228" s="429"/>
      <c r="AT228" s="429"/>
      <c r="AU228" s="429"/>
      <c r="AV228" s="429"/>
      <c r="AW228" s="429"/>
      <c r="AX228" s="429"/>
      <c r="AY228" s="429"/>
      <c r="AZ228" s="429"/>
      <c r="BA228" s="429"/>
      <c r="BB228" s="429"/>
      <c r="BC228" s="429"/>
      <c r="BD228" s="429"/>
      <c r="BE228" s="429"/>
    </row>
    <row r="229" spans="2:57" s="369" customFormat="1" ht="12.75" hidden="1" customHeight="1" x14ac:dyDescent="0.2">
      <c r="B229" s="310"/>
      <c r="C229" s="429"/>
      <c r="D229" s="429"/>
      <c r="E229" s="429"/>
      <c r="F229" s="429"/>
      <c r="G229" s="429"/>
      <c r="H229" s="429"/>
      <c r="I229" s="429"/>
      <c r="J229" s="429"/>
      <c r="K229" s="429"/>
      <c r="L229" s="429"/>
      <c r="M229" s="473"/>
      <c r="N229" s="429"/>
      <c r="O229" s="429"/>
      <c r="P229" s="429"/>
      <c r="Q229" s="429"/>
      <c r="R229" s="429"/>
      <c r="S229" s="429"/>
      <c r="T229" s="429"/>
      <c r="U229" s="429"/>
      <c r="V229" s="429"/>
      <c r="W229" s="429"/>
      <c r="X229" s="429"/>
      <c r="Y229" s="429"/>
      <c r="Z229" s="429"/>
      <c r="AA229" s="429"/>
      <c r="AB229" s="429"/>
      <c r="AC229" s="429"/>
      <c r="AD229" s="429"/>
      <c r="AE229" s="429"/>
      <c r="AF229" s="429"/>
      <c r="AG229" s="429"/>
      <c r="AH229" s="429"/>
      <c r="AI229" s="429"/>
      <c r="AJ229" s="429"/>
      <c r="AK229" s="429"/>
      <c r="AL229" s="429"/>
      <c r="AM229" s="429"/>
      <c r="AN229" s="429"/>
      <c r="AO229" s="429"/>
      <c r="AP229" s="429"/>
      <c r="AQ229" s="429"/>
      <c r="AR229" s="429"/>
      <c r="AS229" s="429"/>
      <c r="AT229" s="429"/>
      <c r="AU229" s="429"/>
      <c r="AV229" s="429"/>
      <c r="AW229" s="429"/>
      <c r="AX229" s="429"/>
      <c r="AY229" s="429"/>
      <c r="AZ229" s="429"/>
      <c r="BA229" s="429"/>
      <c r="BB229" s="429"/>
      <c r="BC229" s="429"/>
      <c r="BD229" s="429"/>
      <c r="BE229" s="429"/>
    </row>
    <row r="230" spans="2:57" s="369" customFormat="1" ht="12.75" hidden="1" customHeight="1" x14ac:dyDescent="0.2">
      <c r="B230" s="310"/>
      <c r="C230" s="429"/>
      <c r="D230" s="429"/>
      <c r="E230" s="429"/>
      <c r="F230" s="429"/>
      <c r="G230" s="429"/>
      <c r="H230" s="429"/>
      <c r="I230" s="429"/>
      <c r="J230" s="429"/>
      <c r="K230" s="429"/>
      <c r="L230" s="429"/>
      <c r="M230" s="473"/>
      <c r="N230" s="429"/>
      <c r="O230" s="429"/>
      <c r="P230" s="429"/>
      <c r="Q230" s="429"/>
      <c r="R230" s="429"/>
      <c r="S230" s="429"/>
      <c r="T230" s="429"/>
      <c r="U230" s="429"/>
      <c r="V230" s="429"/>
      <c r="W230" s="429"/>
      <c r="X230" s="429"/>
      <c r="Y230" s="429"/>
      <c r="Z230" s="429"/>
      <c r="AA230" s="429"/>
      <c r="AB230" s="429"/>
      <c r="AC230" s="429"/>
      <c r="AD230" s="429"/>
      <c r="AE230" s="429"/>
      <c r="AF230" s="429"/>
      <c r="AG230" s="429"/>
      <c r="AH230" s="429"/>
      <c r="AI230" s="429"/>
      <c r="AJ230" s="429"/>
      <c r="AK230" s="429"/>
      <c r="AL230" s="429"/>
      <c r="AM230" s="429"/>
      <c r="AN230" s="429"/>
      <c r="AO230" s="429"/>
      <c r="AP230" s="429"/>
      <c r="AQ230" s="429"/>
      <c r="AR230" s="429"/>
      <c r="AS230" s="429"/>
      <c r="AT230" s="429"/>
      <c r="AU230" s="429"/>
      <c r="AV230" s="429"/>
      <c r="AW230" s="429"/>
      <c r="AX230" s="429"/>
      <c r="AY230" s="429"/>
      <c r="AZ230" s="429"/>
      <c r="BA230" s="429"/>
      <c r="BB230" s="429"/>
      <c r="BC230" s="429"/>
      <c r="BD230" s="429"/>
      <c r="BE230" s="429"/>
    </row>
    <row r="231" spans="2:57" s="369" customFormat="1" ht="12.75" hidden="1" customHeight="1" x14ac:dyDescent="0.2">
      <c r="B231" s="310"/>
      <c r="C231" s="429"/>
      <c r="D231" s="429"/>
      <c r="E231" s="429"/>
      <c r="F231" s="429"/>
      <c r="G231" s="429"/>
      <c r="H231" s="429"/>
      <c r="I231" s="429"/>
      <c r="J231" s="429"/>
      <c r="K231" s="429"/>
      <c r="L231" s="429"/>
      <c r="M231" s="473"/>
      <c r="N231" s="429"/>
      <c r="O231" s="429"/>
      <c r="P231" s="429"/>
      <c r="Q231" s="429"/>
      <c r="R231" s="429"/>
      <c r="S231" s="429"/>
      <c r="T231" s="429"/>
      <c r="U231" s="429"/>
      <c r="V231" s="429"/>
      <c r="W231" s="429"/>
      <c r="X231" s="429"/>
      <c r="Y231" s="429"/>
      <c r="Z231" s="429"/>
      <c r="AA231" s="429"/>
      <c r="AB231" s="429"/>
      <c r="AC231" s="429"/>
      <c r="AD231" s="429"/>
      <c r="AE231" s="429"/>
      <c r="AF231" s="429"/>
      <c r="AG231" s="429"/>
      <c r="AH231" s="429"/>
      <c r="AI231" s="429"/>
      <c r="AJ231" s="429"/>
      <c r="AK231" s="429"/>
      <c r="AL231" s="429"/>
      <c r="AM231" s="429"/>
      <c r="AN231" s="429"/>
      <c r="AO231" s="429"/>
      <c r="AP231" s="429"/>
      <c r="AQ231" s="429"/>
      <c r="AR231" s="429"/>
      <c r="AS231" s="429"/>
      <c r="AT231" s="429"/>
      <c r="AU231" s="429"/>
      <c r="AV231" s="429"/>
      <c r="AW231" s="429"/>
      <c r="AX231" s="429"/>
      <c r="AY231" s="429"/>
      <c r="AZ231" s="429"/>
      <c r="BA231" s="429"/>
      <c r="BB231" s="429"/>
      <c r="BC231" s="429"/>
      <c r="BD231" s="429"/>
      <c r="BE231" s="429"/>
    </row>
    <row r="232" spans="2:57" s="369" customFormat="1" ht="12.75" hidden="1" customHeight="1" x14ac:dyDescent="0.2">
      <c r="B232" s="310"/>
      <c r="C232" s="429"/>
      <c r="D232" s="429"/>
      <c r="E232" s="429"/>
      <c r="F232" s="429"/>
      <c r="G232" s="429"/>
      <c r="H232" s="429"/>
      <c r="I232" s="429"/>
      <c r="J232" s="429"/>
      <c r="K232" s="429"/>
      <c r="L232" s="429"/>
      <c r="M232" s="473"/>
      <c r="N232" s="429"/>
      <c r="O232" s="429"/>
      <c r="P232" s="429"/>
      <c r="Q232" s="429"/>
      <c r="R232" s="429"/>
      <c r="S232" s="429"/>
      <c r="T232" s="429"/>
      <c r="U232" s="429"/>
      <c r="V232" s="429"/>
      <c r="W232" s="429"/>
      <c r="X232" s="429"/>
      <c r="Y232" s="429"/>
      <c r="Z232" s="429"/>
      <c r="AA232" s="429"/>
      <c r="AB232" s="429"/>
      <c r="AC232" s="429"/>
      <c r="AD232" s="429"/>
      <c r="AE232" s="429"/>
      <c r="AF232" s="429"/>
      <c r="AG232" s="429"/>
      <c r="AH232" s="429"/>
      <c r="AI232" s="429"/>
      <c r="AJ232" s="429"/>
      <c r="AK232" s="429"/>
      <c r="AL232" s="429"/>
      <c r="AM232" s="429"/>
      <c r="AN232" s="429"/>
      <c r="AO232" s="429"/>
      <c r="AP232" s="429"/>
      <c r="AQ232" s="429"/>
      <c r="AR232" s="429"/>
      <c r="AS232" s="429"/>
      <c r="AT232" s="429"/>
      <c r="AU232" s="429"/>
      <c r="AV232" s="429"/>
      <c r="AW232" s="429"/>
      <c r="AX232" s="429"/>
      <c r="AY232" s="429"/>
      <c r="AZ232" s="429"/>
      <c r="BA232" s="429"/>
      <c r="BB232" s="429"/>
      <c r="BC232" s="429"/>
      <c r="BD232" s="429"/>
      <c r="BE232" s="429"/>
    </row>
    <row r="233" spans="2:57" s="369" customFormat="1" ht="12.75" hidden="1" customHeight="1" x14ac:dyDescent="0.2">
      <c r="B233" s="310"/>
      <c r="C233" s="429"/>
      <c r="D233" s="429"/>
      <c r="E233" s="429"/>
      <c r="F233" s="429"/>
      <c r="G233" s="429"/>
      <c r="H233" s="429"/>
      <c r="I233" s="429"/>
      <c r="J233" s="429"/>
      <c r="K233" s="429"/>
      <c r="L233" s="429"/>
      <c r="M233" s="473"/>
      <c r="N233" s="429"/>
      <c r="O233" s="429"/>
      <c r="P233" s="429"/>
      <c r="Q233" s="429"/>
      <c r="R233" s="429"/>
      <c r="S233" s="429"/>
      <c r="T233" s="429"/>
      <c r="U233" s="429"/>
      <c r="V233" s="429"/>
      <c r="W233" s="429"/>
      <c r="X233" s="429"/>
      <c r="Y233" s="429"/>
      <c r="Z233" s="429"/>
      <c r="AA233" s="429"/>
      <c r="AB233" s="429"/>
      <c r="AC233" s="429"/>
      <c r="AD233" s="429"/>
      <c r="AE233" s="429"/>
      <c r="AF233" s="429"/>
      <c r="AG233" s="429"/>
      <c r="AH233" s="429"/>
      <c r="AI233" s="429"/>
      <c r="AJ233" s="429"/>
      <c r="AK233" s="429"/>
      <c r="AL233" s="429"/>
      <c r="AM233" s="429"/>
      <c r="AN233" s="429"/>
      <c r="AO233" s="429"/>
      <c r="AP233" s="429"/>
      <c r="AQ233" s="429"/>
      <c r="AR233" s="429"/>
      <c r="AS233" s="429"/>
      <c r="AT233" s="429"/>
      <c r="AU233" s="429"/>
      <c r="AV233" s="429"/>
      <c r="AW233" s="429"/>
      <c r="AX233" s="429"/>
      <c r="AY233" s="429"/>
      <c r="AZ233" s="429"/>
      <c r="BA233" s="429"/>
      <c r="BB233" s="429"/>
      <c r="BC233" s="429"/>
      <c r="BD233" s="429"/>
      <c r="BE233" s="429"/>
    </row>
    <row r="234" spans="2:57" s="369" customFormat="1" ht="12.75" hidden="1" customHeight="1" x14ac:dyDescent="0.2">
      <c r="B234" s="310"/>
      <c r="C234" s="429"/>
      <c r="D234" s="429"/>
      <c r="E234" s="429"/>
      <c r="F234" s="429"/>
      <c r="G234" s="429"/>
      <c r="H234" s="429"/>
      <c r="I234" s="429"/>
      <c r="J234" s="429"/>
      <c r="K234" s="429"/>
      <c r="L234" s="429"/>
      <c r="M234" s="473"/>
      <c r="N234" s="429"/>
      <c r="O234" s="429"/>
      <c r="P234" s="429"/>
      <c r="Q234" s="429"/>
      <c r="R234" s="429"/>
      <c r="S234" s="429"/>
      <c r="T234" s="429"/>
      <c r="U234" s="429"/>
      <c r="V234" s="429"/>
      <c r="W234" s="429"/>
      <c r="X234" s="429"/>
      <c r="Y234" s="429"/>
      <c r="Z234" s="429"/>
      <c r="AA234" s="429"/>
      <c r="AB234" s="429"/>
      <c r="AC234" s="429"/>
      <c r="AD234" s="429"/>
      <c r="AE234" s="429"/>
      <c r="AF234" s="429"/>
      <c r="AG234" s="429"/>
      <c r="AH234" s="429"/>
      <c r="AI234" s="429"/>
      <c r="AJ234" s="429"/>
      <c r="AK234" s="429"/>
      <c r="AL234" s="429"/>
      <c r="AM234" s="429"/>
      <c r="AN234" s="429"/>
      <c r="AO234" s="429"/>
      <c r="AP234" s="429"/>
      <c r="AQ234" s="429"/>
      <c r="AR234" s="429"/>
      <c r="AS234" s="429"/>
      <c r="AT234" s="429"/>
      <c r="AU234" s="429"/>
      <c r="AV234" s="429"/>
      <c r="AW234" s="429"/>
      <c r="AX234" s="429"/>
      <c r="AY234" s="429"/>
      <c r="AZ234" s="429"/>
      <c r="BA234" s="429"/>
      <c r="BB234" s="429"/>
      <c r="BC234" s="429"/>
      <c r="BD234" s="429"/>
      <c r="BE234" s="429"/>
    </row>
    <row r="235" spans="2:57" s="369" customFormat="1" ht="12.75" hidden="1" customHeight="1" x14ac:dyDescent="0.2">
      <c r="B235" s="310"/>
      <c r="C235" s="429"/>
      <c r="D235" s="429"/>
      <c r="E235" s="429"/>
      <c r="F235" s="429"/>
      <c r="G235" s="429"/>
      <c r="H235" s="429"/>
      <c r="I235" s="429"/>
      <c r="J235" s="429"/>
      <c r="K235" s="429"/>
      <c r="L235" s="429"/>
      <c r="M235" s="473"/>
      <c r="N235" s="429"/>
      <c r="O235" s="429"/>
      <c r="P235" s="429"/>
      <c r="Q235" s="429"/>
      <c r="R235" s="429"/>
      <c r="S235" s="429"/>
      <c r="T235" s="429"/>
      <c r="U235" s="429"/>
      <c r="V235" s="429"/>
      <c r="W235" s="429"/>
      <c r="X235" s="429"/>
      <c r="Y235" s="429"/>
      <c r="Z235" s="429"/>
      <c r="AA235" s="429"/>
      <c r="AB235" s="429"/>
      <c r="AC235" s="429"/>
      <c r="AD235" s="429"/>
      <c r="AE235" s="429"/>
      <c r="AF235" s="429"/>
      <c r="AG235" s="429"/>
      <c r="AH235" s="429"/>
      <c r="AI235" s="429"/>
      <c r="AJ235" s="429"/>
      <c r="AK235" s="429"/>
      <c r="AL235" s="429"/>
      <c r="AM235" s="429"/>
      <c r="AN235" s="429"/>
      <c r="AO235" s="429"/>
      <c r="AP235" s="429"/>
      <c r="AQ235" s="429"/>
      <c r="AR235" s="429"/>
      <c r="AS235" s="429"/>
      <c r="AT235" s="429"/>
      <c r="AU235" s="429"/>
      <c r="AV235" s="429"/>
      <c r="AW235" s="429"/>
      <c r="AX235" s="429"/>
      <c r="AY235" s="429"/>
      <c r="AZ235" s="429"/>
      <c r="BA235" s="429"/>
      <c r="BB235" s="429"/>
      <c r="BC235" s="429"/>
      <c r="BD235" s="429"/>
      <c r="BE235" s="429"/>
    </row>
    <row r="236" spans="2:57" s="369" customFormat="1" ht="12.75" hidden="1" customHeight="1" x14ac:dyDescent="0.2">
      <c r="B236" s="310"/>
      <c r="C236" s="429"/>
      <c r="D236" s="429"/>
      <c r="E236" s="429"/>
      <c r="F236" s="429"/>
      <c r="G236" s="429"/>
      <c r="H236" s="429"/>
      <c r="I236" s="429"/>
      <c r="J236" s="429"/>
      <c r="K236" s="429"/>
      <c r="L236" s="429"/>
      <c r="M236" s="473"/>
      <c r="N236" s="429"/>
      <c r="O236" s="429"/>
      <c r="P236" s="429"/>
      <c r="Q236" s="429"/>
      <c r="R236" s="429"/>
      <c r="S236" s="429"/>
      <c r="T236" s="429"/>
      <c r="U236" s="429"/>
      <c r="V236" s="429"/>
      <c r="W236" s="429"/>
      <c r="X236" s="429"/>
      <c r="Y236" s="429"/>
      <c r="Z236" s="429"/>
      <c r="AA236" s="429"/>
      <c r="AB236" s="429"/>
      <c r="AC236" s="429"/>
      <c r="AD236" s="429"/>
      <c r="AE236" s="429"/>
      <c r="AF236" s="429"/>
      <c r="AG236" s="429"/>
      <c r="AH236" s="429"/>
      <c r="AI236" s="429"/>
      <c r="AJ236" s="429"/>
      <c r="AK236" s="429"/>
      <c r="AL236" s="429"/>
      <c r="AM236" s="429"/>
      <c r="AN236" s="429"/>
      <c r="AO236" s="429"/>
      <c r="AP236" s="429"/>
      <c r="AQ236" s="429"/>
      <c r="AR236" s="429"/>
      <c r="AS236" s="429"/>
      <c r="AT236" s="429"/>
      <c r="AU236" s="429"/>
      <c r="AV236" s="429"/>
      <c r="AW236" s="429"/>
      <c r="AX236" s="429"/>
      <c r="AY236" s="429"/>
      <c r="AZ236" s="429"/>
      <c r="BA236" s="429"/>
      <c r="BB236" s="429"/>
      <c r="BC236" s="429"/>
      <c r="BD236" s="429"/>
      <c r="BE236" s="429"/>
    </row>
    <row r="237" spans="2:57" s="369" customFormat="1" ht="12.75" hidden="1" customHeight="1" x14ac:dyDescent="0.2">
      <c r="B237" s="310"/>
      <c r="C237" s="429"/>
      <c r="D237" s="429"/>
      <c r="E237" s="429"/>
      <c r="F237" s="429"/>
      <c r="G237" s="429"/>
      <c r="H237" s="429"/>
      <c r="I237" s="429"/>
      <c r="J237" s="429"/>
      <c r="K237" s="429"/>
      <c r="L237" s="429"/>
      <c r="M237" s="473"/>
      <c r="N237" s="429"/>
      <c r="O237" s="429"/>
      <c r="P237" s="429"/>
      <c r="Q237" s="429"/>
      <c r="R237" s="429"/>
      <c r="S237" s="429"/>
      <c r="T237" s="429"/>
      <c r="U237" s="429"/>
      <c r="V237" s="429"/>
      <c r="W237" s="429"/>
      <c r="X237" s="429"/>
      <c r="Y237" s="429"/>
      <c r="Z237" s="429"/>
      <c r="AA237" s="429"/>
      <c r="AB237" s="429"/>
      <c r="AC237" s="429"/>
      <c r="AD237" s="429"/>
      <c r="AE237" s="429"/>
      <c r="AF237" s="429"/>
      <c r="AG237" s="429"/>
      <c r="AH237" s="429"/>
      <c r="AI237" s="429"/>
      <c r="AJ237" s="429"/>
      <c r="AK237" s="429"/>
      <c r="AL237" s="429"/>
      <c r="AM237" s="429"/>
      <c r="AN237" s="429"/>
      <c r="AO237" s="429"/>
      <c r="AP237" s="429"/>
      <c r="AQ237" s="429"/>
      <c r="AR237" s="429"/>
      <c r="AS237" s="429"/>
      <c r="AT237" s="429"/>
      <c r="AU237" s="429"/>
      <c r="AV237" s="429"/>
      <c r="AW237" s="429"/>
      <c r="AX237" s="429"/>
      <c r="AY237" s="429"/>
      <c r="AZ237" s="429"/>
      <c r="BA237" s="429"/>
      <c r="BB237" s="429"/>
      <c r="BC237" s="429"/>
      <c r="BD237" s="429"/>
      <c r="BE237" s="429"/>
    </row>
    <row r="238" spans="2:57" s="369" customFormat="1" ht="12.75" hidden="1" customHeight="1" x14ac:dyDescent="0.2">
      <c r="B238" s="310"/>
      <c r="C238" s="429"/>
      <c r="D238" s="429"/>
      <c r="E238" s="429"/>
      <c r="F238" s="429"/>
      <c r="G238" s="429"/>
      <c r="H238" s="429"/>
      <c r="I238" s="429"/>
      <c r="J238" s="429"/>
      <c r="K238" s="429"/>
      <c r="L238" s="429"/>
      <c r="M238" s="473"/>
      <c r="N238" s="429"/>
      <c r="O238" s="429"/>
      <c r="P238" s="429"/>
      <c r="Q238" s="429"/>
      <c r="R238" s="429"/>
      <c r="S238" s="429"/>
      <c r="T238" s="429"/>
      <c r="U238" s="429"/>
      <c r="V238" s="429"/>
      <c r="W238" s="429"/>
      <c r="X238" s="429"/>
      <c r="Y238" s="429"/>
      <c r="Z238" s="429"/>
      <c r="AA238" s="429"/>
      <c r="AB238" s="429"/>
      <c r="AC238" s="429"/>
      <c r="AD238" s="429"/>
      <c r="AE238" s="429"/>
      <c r="AF238" s="429"/>
      <c r="AG238" s="429"/>
      <c r="AH238" s="429"/>
      <c r="AI238" s="429"/>
      <c r="AJ238" s="429"/>
      <c r="AK238" s="429"/>
      <c r="AL238" s="429"/>
      <c r="AM238" s="429"/>
      <c r="AN238" s="429"/>
      <c r="AO238" s="429"/>
      <c r="AP238" s="429"/>
      <c r="AQ238" s="429"/>
      <c r="AR238" s="429"/>
      <c r="AS238" s="429"/>
      <c r="AT238" s="429"/>
      <c r="AU238" s="429"/>
      <c r="AV238" s="429"/>
      <c r="AW238" s="429"/>
      <c r="AX238" s="429"/>
      <c r="AY238" s="429"/>
      <c r="AZ238" s="429"/>
      <c r="BA238" s="429"/>
      <c r="BB238" s="429"/>
      <c r="BC238" s="429"/>
      <c r="BD238" s="429"/>
      <c r="BE238" s="429"/>
    </row>
    <row r="239" spans="2:57" s="369" customFormat="1" ht="12.75" hidden="1" customHeight="1" x14ac:dyDescent="0.2">
      <c r="B239" s="310"/>
      <c r="C239" s="429"/>
      <c r="D239" s="429"/>
      <c r="E239" s="429"/>
      <c r="F239" s="429"/>
      <c r="G239" s="429"/>
      <c r="H239" s="429"/>
      <c r="I239" s="429"/>
      <c r="J239" s="429"/>
      <c r="K239" s="429"/>
      <c r="L239" s="429"/>
      <c r="M239" s="473"/>
      <c r="N239" s="429"/>
      <c r="O239" s="429"/>
      <c r="P239" s="429"/>
      <c r="Q239" s="429"/>
      <c r="R239" s="429"/>
      <c r="S239" s="429"/>
      <c r="T239" s="429"/>
      <c r="U239" s="429"/>
      <c r="V239" s="429"/>
      <c r="W239" s="429"/>
      <c r="X239" s="429"/>
      <c r="Y239" s="429"/>
      <c r="Z239" s="429"/>
      <c r="AA239" s="429"/>
      <c r="AB239" s="429"/>
      <c r="AC239" s="429"/>
      <c r="AD239" s="429"/>
      <c r="AE239" s="429"/>
      <c r="AF239" s="429"/>
      <c r="AG239" s="429"/>
      <c r="AH239" s="429"/>
      <c r="AI239" s="429"/>
      <c r="AJ239" s="429"/>
      <c r="AK239" s="429"/>
      <c r="AL239" s="429"/>
      <c r="AM239" s="429"/>
      <c r="AN239" s="429"/>
      <c r="AO239" s="429"/>
      <c r="AP239" s="429"/>
      <c r="AQ239" s="429"/>
      <c r="AR239" s="429"/>
      <c r="AS239" s="429"/>
      <c r="AT239" s="429"/>
      <c r="AU239" s="429"/>
      <c r="AV239" s="429"/>
      <c r="AW239" s="429"/>
      <c r="AX239" s="429"/>
      <c r="AY239" s="429"/>
      <c r="AZ239" s="429"/>
      <c r="BA239" s="429"/>
      <c r="BB239" s="429"/>
      <c r="BC239" s="429"/>
      <c r="BD239" s="429"/>
      <c r="BE239" s="429"/>
    </row>
    <row r="240" spans="2:57" s="369" customFormat="1" ht="12.75" hidden="1" customHeight="1" x14ac:dyDescent="0.2">
      <c r="B240" s="310"/>
      <c r="C240" s="429"/>
      <c r="D240" s="429"/>
      <c r="E240" s="429"/>
      <c r="F240" s="429"/>
      <c r="G240" s="429"/>
      <c r="H240" s="429"/>
      <c r="I240" s="429"/>
      <c r="J240" s="429"/>
      <c r="K240" s="429"/>
      <c r="L240" s="429"/>
      <c r="M240" s="473"/>
      <c r="N240" s="429"/>
      <c r="O240" s="429"/>
      <c r="P240" s="429"/>
      <c r="Q240" s="429"/>
      <c r="R240" s="429"/>
      <c r="S240" s="429"/>
      <c r="T240" s="429"/>
      <c r="U240" s="429"/>
      <c r="V240" s="429"/>
      <c r="W240" s="429"/>
      <c r="X240" s="429"/>
      <c r="Y240" s="429"/>
      <c r="Z240" s="429"/>
      <c r="AA240" s="429"/>
      <c r="AB240" s="429"/>
      <c r="AC240" s="429"/>
      <c r="AD240" s="429"/>
      <c r="AE240" s="429"/>
      <c r="AF240" s="429"/>
      <c r="AG240" s="429"/>
      <c r="AH240" s="429"/>
      <c r="AI240" s="429"/>
      <c r="AJ240" s="429"/>
      <c r="AK240" s="429"/>
      <c r="AL240" s="429"/>
      <c r="AM240" s="429"/>
      <c r="AN240" s="429"/>
      <c r="AO240" s="429"/>
      <c r="AP240" s="429"/>
      <c r="AQ240" s="429"/>
      <c r="AR240" s="429"/>
      <c r="AS240" s="429"/>
      <c r="AT240" s="429"/>
      <c r="AU240" s="429"/>
      <c r="AV240" s="429"/>
      <c r="AW240" s="429"/>
      <c r="AX240" s="429"/>
      <c r="AY240" s="429"/>
      <c r="AZ240" s="429"/>
      <c r="BA240" s="429"/>
      <c r="BB240" s="429"/>
      <c r="BC240" s="429"/>
      <c r="BD240" s="429"/>
      <c r="BE240" s="429"/>
    </row>
    <row r="241" spans="2:57" s="369" customFormat="1" ht="12.75" hidden="1" customHeight="1" x14ac:dyDescent="0.2">
      <c r="B241" s="310"/>
      <c r="C241" s="429"/>
      <c r="D241" s="429"/>
      <c r="E241" s="429"/>
      <c r="F241" s="429"/>
      <c r="G241" s="429"/>
      <c r="H241" s="429"/>
      <c r="I241" s="429"/>
      <c r="J241" s="429"/>
      <c r="K241" s="429"/>
      <c r="L241" s="429"/>
      <c r="M241" s="473"/>
      <c r="N241" s="429"/>
      <c r="O241" s="429"/>
      <c r="P241" s="429"/>
      <c r="Q241" s="429"/>
      <c r="R241" s="429"/>
      <c r="S241" s="429"/>
      <c r="T241" s="429"/>
      <c r="U241" s="429"/>
      <c r="V241" s="429"/>
      <c r="W241" s="429"/>
      <c r="X241" s="429"/>
      <c r="Y241" s="429"/>
      <c r="Z241" s="429"/>
      <c r="AA241" s="429"/>
      <c r="AB241" s="429"/>
      <c r="AC241" s="429"/>
      <c r="AD241" s="429"/>
      <c r="AE241" s="429"/>
      <c r="AF241" s="429"/>
      <c r="AG241" s="429"/>
      <c r="AH241" s="429"/>
      <c r="AI241" s="429"/>
      <c r="AJ241" s="429"/>
      <c r="AK241" s="429"/>
      <c r="AL241" s="429"/>
      <c r="AM241" s="429"/>
      <c r="AN241" s="429"/>
      <c r="AO241" s="429"/>
      <c r="AP241" s="429"/>
      <c r="AQ241" s="429"/>
      <c r="AR241" s="429"/>
      <c r="AS241" s="429"/>
      <c r="AT241" s="429"/>
      <c r="AU241" s="429"/>
      <c r="AV241" s="429"/>
      <c r="AW241" s="429"/>
      <c r="AX241" s="429"/>
      <c r="AY241" s="429"/>
      <c r="AZ241" s="429"/>
      <c r="BA241" s="429"/>
      <c r="BB241" s="429"/>
      <c r="BC241" s="429"/>
      <c r="BD241" s="429"/>
      <c r="BE241" s="429"/>
    </row>
    <row r="242" spans="2:57" s="369" customFormat="1" ht="12.75" hidden="1" customHeight="1" x14ac:dyDescent="0.2">
      <c r="B242" s="310"/>
      <c r="C242" s="429"/>
      <c r="D242" s="429"/>
      <c r="E242" s="429"/>
      <c r="F242" s="429"/>
      <c r="G242" s="429"/>
      <c r="H242" s="429"/>
      <c r="I242" s="429"/>
      <c r="J242" s="429"/>
      <c r="K242" s="429"/>
      <c r="L242" s="429"/>
      <c r="M242" s="473"/>
      <c r="N242" s="429"/>
      <c r="O242" s="429"/>
      <c r="P242" s="429"/>
      <c r="Q242" s="429"/>
      <c r="R242" s="429"/>
      <c r="S242" s="429"/>
      <c r="T242" s="429"/>
      <c r="U242" s="429"/>
      <c r="V242" s="429"/>
      <c r="W242" s="429"/>
      <c r="X242" s="429"/>
      <c r="Y242" s="429"/>
      <c r="Z242" s="429"/>
      <c r="AA242" s="429"/>
      <c r="AB242" s="429"/>
      <c r="AC242" s="429"/>
      <c r="AD242" s="429"/>
      <c r="AE242" s="429"/>
      <c r="AF242" s="429"/>
      <c r="AG242" s="429"/>
      <c r="AH242" s="429"/>
      <c r="AI242" s="429"/>
      <c r="AJ242" s="429"/>
      <c r="AK242" s="429"/>
      <c r="AL242" s="429"/>
      <c r="AM242" s="429"/>
      <c r="AN242" s="429"/>
      <c r="AO242" s="429"/>
      <c r="AP242" s="429"/>
      <c r="AQ242" s="429"/>
      <c r="AR242" s="429"/>
      <c r="AS242" s="429"/>
      <c r="AT242" s="429"/>
      <c r="AU242" s="429"/>
      <c r="AV242" s="429"/>
      <c r="AW242" s="429"/>
      <c r="AX242" s="429"/>
      <c r="AY242" s="429"/>
      <c r="AZ242" s="429"/>
      <c r="BA242" s="429"/>
      <c r="BB242" s="429"/>
      <c r="BC242" s="429"/>
      <c r="BD242" s="429"/>
      <c r="BE242" s="429"/>
    </row>
    <row r="243" spans="2:57" s="369" customFormat="1" ht="12.75" hidden="1" customHeight="1" x14ac:dyDescent="0.2">
      <c r="B243" s="310"/>
      <c r="C243" s="429"/>
      <c r="D243" s="429"/>
      <c r="E243" s="429"/>
      <c r="F243" s="429"/>
      <c r="G243" s="429"/>
      <c r="H243" s="429"/>
      <c r="I243" s="429"/>
      <c r="J243" s="429"/>
      <c r="K243" s="429"/>
      <c r="L243" s="429"/>
      <c r="M243" s="473"/>
      <c r="N243" s="429"/>
      <c r="O243" s="429"/>
      <c r="P243" s="429"/>
      <c r="Q243" s="429"/>
      <c r="R243" s="429"/>
      <c r="S243" s="429"/>
      <c r="T243" s="429"/>
      <c r="U243" s="429"/>
      <c r="V243" s="429"/>
      <c r="W243" s="429"/>
      <c r="X243" s="429"/>
      <c r="Y243" s="429"/>
      <c r="Z243" s="429"/>
      <c r="AA243" s="429"/>
      <c r="AB243" s="429"/>
      <c r="AC243" s="429"/>
      <c r="AD243" s="429"/>
      <c r="AE243" s="429"/>
      <c r="AF243" s="429"/>
      <c r="AG243" s="429"/>
      <c r="AH243" s="429"/>
      <c r="AI243" s="429"/>
      <c r="AJ243" s="429"/>
      <c r="AK243" s="429"/>
      <c r="AL243" s="429"/>
      <c r="AM243" s="429"/>
      <c r="AN243" s="429"/>
      <c r="AO243" s="429"/>
      <c r="AP243" s="429"/>
      <c r="AQ243" s="429"/>
      <c r="AR243" s="429"/>
      <c r="AS243" s="429"/>
      <c r="AT243" s="429"/>
      <c r="AU243" s="429"/>
      <c r="AV243" s="429"/>
      <c r="AW243" s="429"/>
      <c r="AX243" s="429"/>
      <c r="AY243" s="429"/>
      <c r="AZ243" s="429"/>
      <c r="BA243" s="429"/>
      <c r="BB243" s="429"/>
      <c r="BC243" s="429"/>
      <c r="BD243" s="429"/>
      <c r="BE243" s="429"/>
    </row>
    <row r="244" spans="2:57" s="369" customFormat="1" ht="12.75" hidden="1" customHeight="1" x14ac:dyDescent="0.2">
      <c r="B244" s="310"/>
      <c r="C244" s="429"/>
      <c r="D244" s="429"/>
      <c r="E244" s="429"/>
      <c r="F244" s="429"/>
      <c r="G244" s="429"/>
      <c r="H244" s="429"/>
      <c r="I244" s="429"/>
      <c r="J244" s="429"/>
      <c r="K244" s="429"/>
      <c r="L244" s="429"/>
      <c r="M244" s="473"/>
      <c r="N244" s="429"/>
      <c r="O244" s="429"/>
      <c r="P244" s="429"/>
      <c r="Q244" s="429"/>
      <c r="R244" s="429"/>
      <c r="S244" s="429"/>
      <c r="T244" s="429"/>
      <c r="U244" s="429"/>
      <c r="V244" s="429"/>
      <c r="W244" s="429"/>
      <c r="X244" s="429"/>
      <c r="Y244" s="429"/>
      <c r="Z244" s="429"/>
      <c r="AA244" s="429"/>
      <c r="AB244" s="429"/>
      <c r="AC244" s="429"/>
      <c r="AD244" s="429"/>
      <c r="AE244" s="429"/>
      <c r="AF244" s="429"/>
      <c r="AG244" s="429"/>
      <c r="AH244" s="429"/>
      <c r="AI244" s="429"/>
      <c r="AJ244" s="429"/>
      <c r="AK244" s="429"/>
      <c r="AL244" s="429"/>
      <c r="AM244" s="429"/>
      <c r="AN244" s="429"/>
      <c r="AO244" s="429"/>
      <c r="AP244" s="429"/>
      <c r="AQ244" s="429"/>
      <c r="AR244" s="429"/>
      <c r="AS244" s="429"/>
      <c r="AT244" s="429"/>
      <c r="AU244" s="429"/>
      <c r="AV244" s="429"/>
      <c r="AW244" s="429"/>
      <c r="AX244" s="429"/>
      <c r="AY244" s="429"/>
      <c r="AZ244" s="429"/>
      <c r="BA244" s="429"/>
      <c r="BB244" s="429"/>
      <c r="BC244" s="429"/>
      <c r="BD244" s="429"/>
      <c r="BE244" s="429"/>
    </row>
    <row r="245" spans="2:57" s="369" customFormat="1" ht="12.75" hidden="1" customHeight="1" x14ac:dyDescent="0.2">
      <c r="B245" s="310"/>
      <c r="C245" s="429"/>
      <c r="D245" s="429"/>
      <c r="E245" s="429"/>
      <c r="F245" s="429"/>
      <c r="G245" s="429"/>
      <c r="H245" s="429"/>
      <c r="I245" s="429"/>
      <c r="J245" s="429"/>
      <c r="K245" s="429"/>
      <c r="L245" s="429"/>
      <c r="M245" s="473"/>
      <c r="N245" s="429"/>
      <c r="O245" s="429"/>
      <c r="P245" s="429"/>
      <c r="Q245" s="429"/>
      <c r="R245" s="429"/>
      <c r="S245" s="429"/>
      <c r="T245" s="429"/>
      <c r="U245" s="429"/>
      <c r="V245" s="429"/>
      <c r="W245" s="429"/>
      <c r="X245" s="429"/>
      <c r="Y245" s="429"/>
      <c r="Z245" s="429"/>
      <c r="AA245" s="429"/>
      <c r="AB245" s="429"/>
      <c r="AC245" s="429"/>
      <c r="AD245" s="429"/>
      <c r="AE245" s="429"/>
      <c r="AF245" s="429"/>
      <c r="AG245" s="429"/>
      <c r="AH245" s="429"/>
      <c r="AI245" s="429"/>
      <c r="AJ245" s="429"/>
      <c r="AK245" s="429"/>
      <c r="AL245" s="429"/>
      <c r="AM245" s="429"/>
      <c r="AN245" s="429"/>
      <c r="AO245" s="429"/>
      <c r="AP245" s="429"/>
      <c r="AQ245" s="429"/>
      <c r="AR245" s="429"/>
      <c r="AS245" s="429"/>
      <c r="AT245" s="429"/>
      <c r="AU245" s="429"/>
      <c r="AV245" s="429"/>
      <c r="AW245" s="429"/>
      <c r="AX245" s="429"/>
      <c r="AY245" s="429"/>
      <c r="AZ245" s="429"/>
      <c r="BA245" s="429"/>
      <c r="BB245" s="429"/>
      <c r="BC245" s="429"/>
      <c r="BD245" s="429"/>
      <c r="BE245" s="429"/>
    </row>
    <row r="246" spans="2:57" s="369" customFormat="1" ht="12.75" hidden="1" customHeight="1" x14ac:dyDescent="0.2">
      <c r="B246" s="310"/>
      <c r="C246" s="429"/>
      <c r="D246" s="429"/>
      <c r="E246" s="429"/>
      <c r="F246" s="429"/>
      <c r="G246" s="429"/>
      <c r="H246" s="429"/>
      <c r="I246" s="429"/>
      <c r="J246" s="429"/>
      <c r="K246" s="429"/>
      <c r="L246" s="429"/>
      <c r="M246" s="473"/>
      <c r="N246" s="429"/>
      <c r="O246" s="429"/>
      <c r="P246" s="429"/>
      <c r="Q246" s="429"/>
      <c r="R246" s="429"/>
      <c r="S246" s="429"/>
      <c r="T246" s="429"/>
      <c r="U246" s="429"/>
      <c r="V246" s="429"/>
      <c r="W246" s="429"/>
      <c r="X246" s="429"/>
      <c r="Y246" s="429"/>
      <c r="Z246" s="429"/>
      <c r="AA246" s="429"/>
      <c r="AB246" s="429"/>
      <c r="AC246" s="429"/>
      <c r="AD246" s="429"/>
      <c r="AE246" s="429"/>
      <c r="AF246" s="429"/>
      <c r="AG246" s="429"/>
      <c r="AH246" s="429"/>
      <c r="AI246" s="429"/>
      <c r="AJ246" s="429"/>
      <c r="AK246" s="429"/>
      <c r="AL246" s="429"/>
      <c r="AM246" s="429"/>
      <c r="AN246" s="429"/>
      <c r="AO246" s="429"/>
      <c r="AP246" s="429"/>
      <c r="AQ246" s="429"/>
      <c r="AR246" s="429"/>
      <c r="AS246" s="429"/>
      <c r="AT246" s="429"/>
      <c r="AU246" s="429"/>
      <c r="AV246" s="429"/>
      <c r="AW246" s="429"/>
      <c r="AX246" s="429"/>
      <c r="AY246" s="429"/>
      <c r="AZ246" s="429"/>
      <c r="BA246" s="429"/>
      <c r="BB246" s="429"/>
      <c r="BC246" s="429"/>
      <c r="BD246" s="429"/>
      <c r="BE246" s="429"/>
    </row>
    <row r="247" spans="2:57" s="369" customFormat="1" ht="12.75" hidden="1" customHeight="1" x14ac:dyDescent="0.2">
      <c r="B247" s="310"/>
      <c r="C247" s="429"/>
      <c r="D247" s="429"/>
      <c r="E247" s="429"/>
      <c r="F247" s="429"/>
      <c r="G247" s="429"/>
      <c r="H247" s="429"/>
      <c r="I247" s="429"/>
      <c r="J247" s="429"/>
      <c r="K247" s="429"/>
      <c r="L247" s="429"/>
      <c r="M247" s="473"/>
      <c r="N247" s="429"/>
      <c r="O247" s="429"/>
      <c r="P247" s="429"/>
      <c r="Q247" s="429"/>
      <c r="R247" s="429"/>
      <c r="S247" s="429"/>
      <c r="T247" s="429"/>
      <c r="U247" s="429"/>
      <c r="V247" s="429"/>
      <c r="W247" s="429"/>
      <c r="X247" s="429"/>
      <c r="Y247" s="429"/>
      <c r="Z247" s="429"/>
      <c r="AA247" s="429"/>
      <c r="AB247" s="429"/>
      <c r="AC247" s="429"/>
      <c r="AD247" s="429"/>
      <c r="AE247" s="429"/>
      <c r="AF247" s="429"/>
      <c r="AG247" s="429"/>
      <c r="AH247" s="429"/>
      <c r="AI247" s="429"/>
      <c r="AJ247" s="429"/>
      <c r="AK247" s="429"/>
      <c r="AL247" s="429"/>
      <c r="AM247" s="429"/>
      <c r="AN247" s="429"/>
      <c r="AO247" s="429"/>
      <c r="AP247" s="429"/>
      <c r="AQ247" s="429"/>
      <c r="AR247" s="429"/>
      <c r="AS247" s="429"/>
      <c r="AT247" s="429"/>
      <c r="AU247" s="429"/>
      <c r="AV247" s="429"/>
      <c r="AW247" s="429"/>
      <c r="AX247" s="429"/>
      <c r="AY247" s="429"/>
      <c r="AZ247" s="429"/>
      <c r="BA247" s="429"/>
      <c r="BB247" s="429"/>
      <c r="BC247" s="429"/>
      <c r="BD247" s="429"/>
      <c r="BE247" s="429"/>
    </row>
    <row r="248" spans="2:57" s="369" customFormat="1" ht="12.75" hidden="1" customHeight="1" x14ac:dyDescent="0.2">
      <c r="B248" s="310"/>
      <c r="C248" s="429"/>
      <c r="D248" s="429"/>
      <c r="E248" s="429"/>
      <c r="F248" s="429"/>
      <c r="G248" s="429"/>
      <c r="H248" s="429"/>
      <c r="I248" s="429"/>
      <c r="J248" s="429"/>
      <c r="K248" s="429"/>
      <c r="L248" s="429"/>
      <c r="M248" s="473"/>
      <c r="N248" s="429"/>
      <c r="O248" s="429"/>
      <c r="P248" s="429"/>
      <c r="Q248" s="429"/>
      <c r="R248" s="429"/>
      <c r="S248" s="429"/>
      <c r="T248" s="429"/>
      <c r="U248" s="429"/>
      <c r="V248" s="429"/>
      <c r="W248" s="429"/>
      <c r="X248" s="429"/>
      <c r="Y248" s="429"/>
      <c r="Z248" s="429"/>
      <c r="AA248" s="429"/>
      <c r="AB248" s="429"/>
      <c r="AC248" s="429"/>
      <c r="AD248" s="429"/>
      <c r="AE248" s="429"/>
      <c r="AF248" s="429"/>
      <c r="AG248" s="429"/>
      <c r="AH248" s="429"/>
      <c r="AI248" s="429"/>
      <c r="AJ248" s="429"/>
      <c r="AK248" s="429"/>
      <c r="AL248" s="429"/>
      <c r="AM248" s="429"/>
      <c r="AN248" s="429"/>
      <c r="AO248" s="429"/>
      <c r="AP248" s="429"/>
      <c r="AQ248" s="429"/>
      <c r="AR248" s="429"/>
      <c r="AS248" s="429"/>
      <c r="AT248" s="429"/>
      <c r="AU248" s="429"/>
      <c r="AV248" s="429"/>
      <c r="AW248" s="429"/>
      <c r="AX248" s="429"/>
      <c r="AY248" s="429"/>
      <c r="AZ248" s="429"/>
      <c r="BA248" s="429"/>
      <c r="BB248" s="429"/>
      <c r="BC248" s="429"/>
      <c r="BD248" s="429"/>
      <c r="BE248" s="429"/>
    </row>
    <row r="249" spans="2:57" s="369" customFormat="1" ht="12.75" hidden="1" customHeight="1" x14ac:dyDescent="0.2">
      <c r="B249" s="310"/>
      <c r="C249" s="429"/>
      <c r="D249" s="429"/>
      <c r="E249" s="429"/>
      <c r="F249" s="429"/>
      <c r="G249" s="429"/>
      <c r="H249" s="429"/>
      <c r="I249" s="429"/>
      <c r="J249" s="429"/>
      <c r="K249" s="429"/>
      <c r="L249" s="429"/>
      <c r="M249" s="473"/>
      <c r="N249" s="429"/>
      <c r="O249" s="429"/>
      <c r="P249" s="429"/>
      <c r="Q249" s="429"/>
      <c r="R249" s="429"/>
      <c r="S249" s="429"/>
      <c r="T249" s="429"/>
      <c r="U249" s="429"/>
      <c r="V249" s="429"/>
      <c r="W249" s="429"/>
      <c r="X249" s="429"/>
      <c r="Y249" s="429"/>
      <c r="Z249" s="429"/>
      <c r="AA249" s="429"/>
      <c r="AB249" s="429"/>
      <c r="AC249" s="429"/>
      <c r="AD249" s="429"/>
      <c r="AE249" s="429"/>
      <c r="AF249" s="429"/>
      <c r="AG249" s="429"/>
      <c r="AH249" s="429"/>
      <c r="AI249" s="429"/>
      <c r="AJ249" s="429"/>
      <c r="AK249" s="429"/>
      <c r="AL249" s="429"/>
      <c r="AM249" s="429"/>
      <c r="AN249" s="429"/>
      <c r="AO249" s="429"/>
      <c r="AP249" s="429"/>
      <c r="AQ249" s="429"/>
      <c r="AR249" s="429"/>
      <c r="AS249" s="429"/>
      <c r="AT249" s="429"/>
      <c r="AU249" s="429"/>
      <c r="AV249" s="429"/>
      <c r="AW249" s="429"/>
      <c r="AX249" s="429"/>
      <c r="AY249" s="429"/>
      <c r="AZ249" s="429"/>
      <c r="BA249" s="429"/>
      <c r="BB249" s="429"/>
      <c r="BC249" s="429"/>
      <c r="BD249" s="429"/>
      <c r="BE249" s="429"/>
    </row>
    <row r="250" spans="2:57" s="369" customFormat="1" ht="12.75" hidden="1" customHeight="1" x14ac:dyDescent="0.2">
      <c r="B250" s="310"/>
      <c r="C250" s="429"/>
      <c r="D250" s="429"/>
      <c r="E250" s="429"/>
      <c r="F250" s="429"/>
      <c r="G250" s="429"/>
      <c r="H250" s="429"/>
      <c r="I250" s="429"/>
      <c r="J250" s="429"/>
      <c r="K250" s="429"/>
      <c r="L250" s="429"/>
      <c r="M250" s="473"/>
      <c r="N250" s="429"/>
      <c r="O250" s="429"/>
      <c r="P250" s="429"/>
      <c r="Q250" s="429"/>
      <c r="R250" s="429"/>
      <c r="S250" s="429"/>
      <c r="T250" s="429"/>
      <c r="U250" s="429"/>
      <c r="V250" s="429"/>
      <c r="W250" s="429"/>
      <c r="X250" s="429"/>
      <c r="Y250" s="429"/>
      <c r="Z250" s="429"/>
      <c r="AA250" s="429"/>
      <c r="AB250" s="429"/>
      <c r="AC250" s="429"/>
      <c r="AD250" s="429"/>
      <c r="AE250" s="429"/>
      <c r="AF250" s="429"/>
      <c r="AG250" s="429"/>
      <c r="AH250" s="429"/>
      <c r="AI250" s="429"/>
      <c r="AJ250" s="429"/>
      <c r="AK250" s="429"/>
      <c r="AL250" s="429"/>
      <c r="AM250" s="429"/>
      <c r="AN250" s="429"/>
      <c r="AO250" s="429"/>
      <c r="AP250" s="429"/>
      <c r="AQ250" s="429"/>
      <c r="AR250" s="429"/>
      <c r="AS250" s="429"/>
      <c r="AT250" s="429"/>
      <c r="AU250" s="429"/>
      <c r="AV250" s="429"/>
      <c r="AW250" s="429"/>
      <c r="AX250" s="429"/>
      <c r="AY250" s="429"/>
      <c r="AZ250" s="429"/>
      <c r="BA250" s="429"/>
      <c r="BB250" s="429"/>
      <c r="BC250" s="429"/>
      <c r="BD250" s="429"/>
      <c r="BE250" s="429"/>
    </row>
    <row r="251" spans="2:57" s="369" customFormat="1" ht="12.75" hidden="1" customHeight="1" x14ac:dyDescent="0.2">
      <c r="B251" s="310"/>
      <c r="C251" s="429"/>
      <c r="D251" s="429"/>
      <c r="E251" s="429"/>
      <c r="F251" s="429"/>
      <c r="G251" s="429"/>
      <c r="H251" s="429"/>
      <c r="I251" s="429"/>
      <c r="J251" s="429"/>
      <c r="K251" s="429"/>
      <c r="L251" s="429"/>
      <c r="M251" s="473"/>
      <c r="N251" s="429"/>
      <c r="O251" s="429"/>
      <c r="P251" s="429"/>
      <c r="Q251" s="429"/>
      <c r="R251" s="429"/>
      <c r="S251" s="429"/>
      <c r="T251" s="429"/>
      <c r="U251" s="429"/>
      <c r="V251" s="429"/>
      <c r="W251" s="429"/>
      <c r="X251" s="429"/>
      <c r="Y251" s="429"/>
      <c r="Z251" s="429"/>
      <c r="AA251" s="429"/>
      <c r="AB251" s="429"/>
      <c r="AC251" s="429"/>
      <c r="AD251" s="429"/>
      <c r="AE251" s="429"/>
      <c r="AF251" s="429"/>
      <c r="AG251" s="429"/>
      <c r="AH251" s="429"/>
      <c r="AI251" s="429"/>
      <c r="AJ251" s="429"/>
      <c r="AK251" s="429"/>
      <c r="AL251" s="429"/>
      <c r="AM251" s="429"/>
      <c r="AN251" s="429"/>
      <c r="AO251" s="429"/>
      <c r="AP251" s="429"/>
      <c r="AQ251" s="429"/>
      <c r="AR251" s="429"/>
      <c r="AS251" s="429"/>
      <c r="AT251" s="429"/>
      <c r="AU251" s="429"/>
      <c r="AV251" s="429"/>
      <c r="AW251" s="429"/>
      <c r="AX251" s="429"/>
      <c r="AY251" s="429"/>
      <c r="AZ251" s="429"/>
      <c r="BA251" s="429"/>
      <c r="BB251" s="429"/>
      <c r="BC251" s="429"/>
      <c r="BD251" s="429"/>
      <c r="BE251" s="429"/>
    </row>
    <row r="252" spans="2:57" s="369" customFormat="1" ht="12.75" hidden="1" customHeight="1" x14ac:dyDescent="0.2">
      <c r="B252" s="310"/>
      <c r="C252" s="429"/>
      <c r="D252" s="429"/>
      <c r="E252" s="429"/>
      <c r="F252" s="429"/>
      <c r="G252" s="429"/>
      <c r="H252" s="429"/>
      <c r="I252" s="429"/>
      <c r="J252" s="429"/>
      <c r="K252" s="429"/>
      <c r="L252" s="429"/>
      <c r="M252" s="473"/>
      <c r="N252" s="429"/>
      <c r="O252" s="429"/>
      <c r="P252" s="429"/>
      <c r="Q252" s="429"/>
      <c r="R252" s="429"/>
      <c r="S252" s="429"/>
      <c r="T252" s="429"/>
      <c r="U252" s="429"/>
      <c r="V252" s="429"/>
      <c r="W252" s="429"/>
      <c r="X252" s="429"/>
      <c r="Y252" s="429"/>
      <c r="Z252" s="429"/>
      <c r="AA252" s="429"/>
      <c r="AB252" s="429"/>
      <c r="AC252" s="429"/>
      <c r="AD252" s="429"/>
      <c r="AE252" s="429"/>
      <c r="AF252" s="429"/>
      <c r="AG252" s="429"/>
      <c r="AH252" s="429"/>
      <c r="AI252" s="429"/>
      <c r="AJ252" s="429"/>
      <c r="AK252" s="429"/>
      <c r="AL252" s="429"/>
      <c r="AM252" s="429"/>
      <c r="AN252" s="429"/>
      <c r="AO252" s="429"/>
      <c r="AP252" s="429"/>
      <c r="AQ252" s="429"/>
      <c r="AR252" s="429"/>
      <c r="AS252" s="429"/>
      <c r="AT252" s="429"/>
      <c r="AU252" s="429"/>
      <c r="AV252" s="429"/>
      <c r="AW252" s="429"/>
      <c r="AX252" s="429"/>
      <c r="AY252" s="429"/>
      <c r="AZ252" s="429"/>
      <c r="BA252" s="429"/>
      <c r="BB252" s="429"/>
      <c r="BC252" s="429"/>
      <c r="BD252" s="429"/>
      <c r="BE252" s="429"/>
    </row>
    <row r="253" spans="2:57" s="369" customFormat="1" ht="12.75" hidden="1" customHeight="1" x14ac:dyDescent="0.2">
      <c r="B253" s="310"/>
      <c r="C253" s="429"/>
      <c r="D253" s="429"/>
      <c r="E253" s="429"/>
      <c r="F253" s="429"/>
      <c r="G253" s="429"/>
      <c r="H253" s="429"/>
      <c r="I253" s="429"/>
      <c r="J253" s="429"/>
      <c r="K253" s="429"/>
      <c r="L253" s="429"/>
      <c r="M253" s="473"/>
      <c r="N253" s="429"/>
      <c r="O253" s="429"/>
      <c r="P253" s="429"/>
      <c r="Q253" s="429"/>
      <c r="R253" s="429"/>
      <c r="S253" s="429"/>
      <c r="T253" s="429"/>
      <c r="U253" s="429"/>
      <c r="V253" s="429"/>
      <c r="W253" s="429"/>
      <c r="X253" s="429"/>
      <c r="Y253" s="429"/>
      <c r="Z253" s="429"/>
      <c r="AA253" s="429"/>
      <c r="AB253" s="429"/>
      <c r="AC253" s="429"/>
      <c r="AD253" s="429"/>
      <c r="AE253" s="429"/>
      <c r="AF253" s="429"/>
      <c r="AG253" s="429"/>
      <c r="AH253" s="429"/>
      <c r="AI253" s="429"/>
      <c r="AJ253" s="429"/>
      <c r="AK253" s="429"/>
      <c r="AL253" s="429"/>
      <c r="AM253" s="429"/>
      <c r="AN253" s="429"/>
      <c r="AO253" s="429"/>
      <c r="AP253" s="429"/>
      <c r="AQ253" s="429"/>
      <c r="AR253" s="429"/>
      <c r="AS253" s="429"/>
      <c r="AT253" s="429"/>
      <c r="AU253" s="429"/>
      <c r="AV253" s="429"/>
      <c r="AW253" s="429"/>
      <c r="AX253" s="429"/>
      <c r="AY253" s="429"/>
      <c r="AZ253" s="429"/>
      <c r="BA253" s="429"/>
      <c r="BB253" s="429"/>
      <c r="BC253" s="429"/>
      <c r="BD253" s="429"/>
      <c r="BE253" s="429"/>
    </row>
    <row r="254" spans="2:57" s="369" customFormat="1" ht="12.75" hidden="1" customHeight="1" x14ac:dyDescent="0.2">
      <c r="B254" s="310"/>
      <c r="C254" s="429"/>
      <c r="D254" s="429"/>
      <c r="E254" s="429"/>
      <c r="F254" s="429"/>
      <c r="G254" s="429"/>
      <c r="H254" s="429"/>
      <c r="I254" s="429"/>
      <c r="J254" s="429"/>
      <c r="K254" s="429"/>
      <c r="L254" s="429"/>
      <c r="M254" s="473"/>
      <c r="N254" s="429"/>
      <c r="O254" s="429"/>
      <c r="P254" s="429"/>
      <c r="Q254" s="429"/>
      <c r="R254" s="429"/>
      <c r="S254" s="429"/>
      <c r="T254" s="429"/>
      <c r="U254" s="429"/>
      <c r="V254" s="429"/>
      <c r="W254" s="429"/>
      <c r="X254" s="429"/>
      <c r="Y254" s="429"/>
      <c r="Z254" s="429"/>
      <c r="AA254" s="429"/>
      <c r="AB254" s="429"/>
      <c r="AC254" s="429"/>
      <c r="AD254" s="429"/>
      <c r="AE254" s="429"/>
      <c r="AF254" s="429"/>
      <c r="AG254" s="429"/>
      <c r="AH254" s="429"/>
      <c r="AI254" s="429"/>
      <c r="AJ254" s="429"/>
      <c r="AK254" s="429"/>
      <c r="AL254" s="429"/>
      <c r="AM254" s="429"/>
      <c r="AN254" s="429"/>
      <c r="AO254" s="429"/>
      <c r="AP254" s="429"/>
      <c r="AQ254" s="429"/>
      <c r="AR254" s="429"/>
      <c r="AS254" s="429"/>
      <c r="AT254" s="429"/>
      <c r="AU254" s="429"/>
      <c r="AV254" s="429"/>
      <c r="AW254" s="429"/>
      <c r="AX254" s="429"/>
      <c r="AY254" s="429"/>
      <c r="AZ254" s="429"/>
      <c r="BA254" s="429"/>
      <c r="BB254" s="429"/>
      <c r="BC254" s="429"/>
      <c r="BD254" s="429"/>
      <c r="BE254" s="429"/>
    </row>
    <row r="255" spans="2:57" s="369" customFormat="1" ht="12.75" hidden="1" customHeight="1" x14ac:dyDescent="0.2">
      <c r="B255" s="310"/>
      <c r="C255" s="429"/>
      <c r="D255" s="429"/>
      <c r="E255" s="429"/>
      <c r="F255" s="429"/>
      <c r="G255" s="429"/>
      <c r="H255" s="429"/>
      <c r="I255" s="429"/>
      <c r="J255" s="429"/>
      <c r="K255" s="429"/>
      <c r="L255" s="429"/>
      <c r="M255" s="473"/>
      <c r="N255" s="429"/>
      <c r="O255" s="429"/>
      <c r="P255" s="429"/>
      <c r="Q255" s="429"/>
      <c r="R255" s="429"/>
      <c r="S255" s="429"/>
      <c r="T255" s="429"/>
      <c r="U255" s="429"/>
      <c r="V255" s="429"/>
      <c r="W255" s="429"/>
      <c r="X255" s="429"/>
      <c r="Y255" s="429"/>
      <c r="Z255" s="429"/>
      <c r="AA255" s="429"/>
      <c r="AB255" s="429"/>
      <c r="AC255" s="429"/>
      <c r="AD255" s="429"/>
      <c r="AE255" s="429"/>
      <c r="AF255" s="429"/>
      <c r="AG255" s="429"/>
      <c r="AH255" s="429"/>
      <c r="AI255" s="429"/>
      <c r="AJ255" s="429"/>
      <c r="AK255" s="429"/>
      <c r="AL255" s="429"/>
      <c r="AM255" s="429"/>
      <c r="AN255" s="429"/>
      <c r="AO255" s="429"/>
      <c r="AP255" s="429"/>
      <c r="AQ255" s="429"/>
      <c r="AR255" s="429"/>
      <c r="AS255" s="429"/>
      <c r="AT255" s="429"/>
      <c r="AU255" s="429"/>
      <c r="AV255" s="429"/>
      <c r="AW255" s="429"/>
      <c r="AX255" s="429"/>
      <c r="AY255" s="429"/>
      <c r="AZ255" s="429"/>
      <c r="BA255" s="429"/>
      <c r="BB255" s="429"/>
      <c r="BC255" s="429"/>
      <c r="BD255" s="429"/>
      <c r="BE255" s="429"/>
    </row>
    <row r="256" spans="2:57" s="369" customFormat="1" ht="12.75" hidden="1" customHeight="1" x14ac:dyDescent="0.2">
      <c r="B256" s="310"/>
      <c r="C256" s="429"/>
      <c r="D256" s="429"/>
      <c r="E256" s="429"/>
      <c r="F256" s="429"/>
      <c r="G256" s="429"/>
      <c r="H256" s="429"/>
      <c r="I256" s="429"/>
      <c r="J256" s="429"/>
      <c r="K256" s="429"/>
      <c r="L256" s="429"/>
      <c r="M256" s="473"/>
      <c r="N256" s="429"/>
      <c r="O256" s="429"/>
      <c r="P256" s="429"/>
      <c r="Q256" s="429"/>
      <c r="R256" s="429"/>
      <c r="S256" s="429"/>
      <c r="T256" s="429"/>
      <c r="U256" s="429"/>
      <c r="V256" s="429"/>
      <c r="W256" s="429"/>
      <c r="X256" s="429"/>
      <c r="Y256" s="429"/>
      <c r="Z256" s="429"/>
      <c r="AA256" s="429"/>
      <c r="AB256" s="429"/>
      <c r="AC256" s="429"/>
      <c r="AD256" s="429"/>
      <c r="AE256" s="429"/>
      <c r="AF256" s="429"/>
      <c r="AG256" s="429"/>
      <c r="AH256" s="429"/>
      <c r="AI256" s="429"/>
      <c r="AJ256" s="429"/>
      <c r="AK256" s="429"/>
      <c r="AL256" s="429"/>
      <c r="AM256" s="429"/>
      <c r="AN256" s="429"/>
      <c r="AO256" s="429"/>
      <c r="AP256" s="429"/>
      <c r="AQ256" s="429"/>
      <c r="AR256" s="429"/>
      <c r="AS256" s="429"/>
      <c r="AT256" s="429"/>
      <c r="AU256" s="429"/>
      <c r="AV256" s="429"/>
      <c r="AW256" s="429"/>
      <c r="AX256" s="429"/>
      <c r="AY256" s="429"/>
      <c r="AZ256" s="429"/>
      <c r="BA256" s="429"/>
      <c r="BB256" s="429"/>
      <c r="BC256" s="429"/>
      <c r="BD256" s="429"/>
      <c r="BE256" s="429"/>
    </row>
    <row r="257" spans="2:57" s="369" customFormat="1" ht="12.75" hidden="1" customHeight="1" x14ac:dyDescent="0.2">
      <c r="B257" s="310"/>
      <c r="C257" s="429"/>
      <c r="D257" s="429"/>
      <c r="E257" s="429"/>
      <c r="F257" s="429"/>
      <c r="G257" s="429"/>
      <c r="H257" s="429"/>
      <c r="I257" s="429"/>
      <c r="J257" s="429"/>
      <c r="K257" s="429"/>
      <c r="L257" s="429"/>
      <c r="M257" s="473"/>
      <c r="N257" s="429"/>
      <c r="O257" s="429"/>
      <c r="P257" s="429"/>
      <c r="Q257" s="429"/>
      <c r="R257" s="429"/>
      <c r="S257" s="429"/>
      <c r="T257" s="429"/>
      <c r="U257" s="429"/>
      <c r="V257" s="429"/>
      <c r="W257" s="429"/>
      <c r="X257" s="429"/>
      <c r="Y257" s="429"/>
      <c r="Z257" s="429"/>
      <c r="AA257" s="429"/>
      <c r="AB257" s="429"/>
      <c r="AC257" s="429"/>
      <c r="AD257" s="429"/>
      <c r="AE257" s="429"/>
      <c r="AF257" s="429"/>
      <c r="AG257" s="429"/>
      <c r="AH257" s="429"/>
      <c r="AI257" s="429"/>
      <c r="AJ257" s="429"/>
      <c r="AK257" s="429"/>
      <c r="AL257" s="429"/>
      <c r="AM257" s="429"/>
      <c r="AN257" s="429"/>
      <c r="AO257" s="429"/>
      <c r="AP257" s="429"/>
      <c r="AQ257" s="429"/>
      <c r="AR257" s="429"/>
      <c r="AS257" s="429"/>
      <c r="AT257" s="429"/>
      <c r="AU257" s="429"/>
      <c r="AV257" s="429"/>
      <c r="AW257" s="429"/>
      <c r="AX257" s="429"/>
      <c r="AY257" s="429"/>
      <c r="AZ257" s="429"/>
      <c r="BA257" s="429"/>
      <c r="BB257" s="429"/>
      <c r="BC257" s="429"/>
      <c r="BD257" s="429"/>
      <c r="BE257" s="429"/>
    </row>
    <row r="258" spans="2:57" s="369" customFormat="1" ht="12.75" hidden="1" customHeight="1" x14ac:dyDescent="0.2">
      <c r="B258" s="310"/>
      <c r="C258" s="429"/>
      <c r="D258" s="429"/>
      <c r="E258" s="429"/>
      <c r="F258" s="429"/>
      <c r="G258" s="429"/>
      <c r="H258" s="429"/>
      <c r="I258" s="429"/>
      <c r="J258" s="429"/>
      <c r="K258" s="429"/>
      <c r="L258" s="429"/>
      <c r="M258" s="473"/>
      <c r="N258" s="429"/>
      <c r="O258" s="429"/>
      <c r="P258" s="429"/>
      <c r="Q258" s="429"/>
      <c r="R258" s="429"/>
      <c r="S258" s="429"/>
      <c r="T258" s="429"/>
      <c r="U258" s="429"/>
      <c r="V258" s="429"/>
      <c r="W258" s="429"/>
      <c r="X258" s="429"/>
      <c r="Y258" s="429"/>
      <c r="Z258" s="429"/>
      <c r="AA258" s="429"/>
      <c r="AB258" s="429"/>
      <c r="AC258" s="429"/>
      <c r="AD258" s="429"/>
      <c r="AE258" s="429"/>
      <c r="AF258" s="429"/>
      <c r="AG258" s="429"/>
      <c r="AH258" s="429"/>
      <c r="AI258" s="429"/>
      <c r="AJ258" s="429"/>
      <c r="AK258" s="429"/>
      <c r="AL258" s="429"/>
      <c r="AM258" s="429"/>
      <c r="AN258" s="429"/>
      <c r="AO258" s="429"/>
      <c r="AP258" s="429"/>
      <c r="AQ258" s="429"/>
      <c r="AR258" s="429"/>
      <c r="AS258" s="429"/>
      <c r="AT258" s="429"/>
      <c r="AU258" s="429"/>
      <c r="AV258" s="429"/>
      <c r="AW258" s="429"/>
      <c r="AX258" s="429"/>
      <c r="AY258" s="429"/>
      <c r="AZ258" s="429"/>
      <c r="BA258" s="429"/>
      <c r="BB258" s="429"/>
      <c r="BC258" s="429"/>
      <c r="BD258" s="429"/>
      <c r="BE258" s="429"/>
    </row>
    <row r="259" spans="2:57" s="369" customFormat="1" ht="12.75" hidden="1" customHeight="1" x14ac:dyDescent="0.2">
      <c r="B259" s="310"/>
      <c r="C259" s="429"/>
      <c r="D259" s="429"/>
      <c r="E259" s="429"/>
      <c r="F259" s="429"/>
      <c r="G259" s="429"/>
      <c r="H259" s="429"/>
      <c r="I259" s="429"/>
      <c r="J259" s="429"/>
      <c r="K259" s="429"/>
      <c r="L259" s="429"/>
      <c r="M259" s="473"/>
      <c r="N259" s="429"/>
      <c r="O259" s="429"/>
      <c r="P259" s="429"/>
      <c r="Q259" s="429"/>
      <c r="R259" s="429"/>
      <c r="S259" s="429"/>
      <c r="T259" s="429"/>
      <c r="U259" s="429"/>
      <c r="V259" s="429"/>
      <c r="W259" s="429"/>
      <c r="X259" s="429"/>
      <c r="Y259" s="429"/>
      <c r="Z259" s="429"/>
      <c r="AA259" s="429"/>
      <c r="AB259" s="429"/>
      <c r="AC259" s="429"/>
      <c r="AD259" s="429"/>
      <c r="AE259" s="429"/>
      <c r="AF259" s="429"/>
      <c r="AG259" s="429"/>
      <c r="AH259" s="429"/>
      <c r="AI259" s="429"/>
      <c r="AJ259" s="429"/>
      <c r="AK259" s="429"/>
      <c r="AL259" s="429"/>
      <c r="AM259" s="429"/>
      <c r="AN259" s="429"/>
      <c r="AO259" s="429"/>
      <c r="AP259" s="429"/>
      <c r="AQ259" s="429"/>
      <c r="AR259" s="429"/>
      <c r="AS259" s="429"/>
      <c r="AT259" s="429"/>
      <c r="AU259" s="429"/>
      <c r="AV259" s="429"/>
      <c r="AW259" s="429"/>
      <c r="AX259" s="429"/>
      <c r="AY259" s="429"/>
      <c r="AZ259" s="429"/>
      <c r="BA259" s="429"/>
      <c r="BB259" s="429"/>
      <c r="BC259" s="429"/>
      <c r="BD259" s="429"/>
      <c r="BE259" s="429"/>
    </row>
    <row r="260" spans="2:57" s="369" customFormat="1" ht="12.75" hidden="1" customHeight="1" x14ac:dyDescent="0.2">
      <c r="B260" s="310"/>
      <c r="C260" s="429"/>
      <c r="D260" s="429"/>
      <c r="E260" s="429"/>
      <c r="F260" s="429"/>
      <c r="G260" s="429"/>
      <c r="H260" s="429"/>
      <c r="I260" s="429"/>
      <c r="J260" s="429"/>
      <c r="K260" s="429"/>
      <c r="L260" s="429"/>
      <c r="M260" s="473"/>
      <c r="N260" s="429"/>
      <c r="O260" s="429"/>
      <c r="P260" s="429"/>
      <c r="Q260" s="429"/>
      <c r="R260" s="429"/>
      <c r="S260" s="429"/>
      <c r="T260" s="429"/>
      <c r="U260" s="429"/>
      <c r="V260" s="429"/>
      <c r="W260" s="429"/>
      <c r="X260" s="429"/>
      <c r="Y260" s="429"/>
      <c r="Z260" s="429"/>
      <c r="AA260" s="429"/>
      <c r="AB260" s="429"/>
      <c r="AC260" s="429"/>
      <c r="AD260" s="429"/>
      <c r="AE260" s="429"/>
      <c r="AF260" s="429"/>
      <c r="AG260" s="429"/>
      <c r="AH260" s="429"/>
      <c r="AI260" s="429"/>
      <c r="AJ260" s="429"/>
      <c r="AK260" s="429"/>
      <c r="AL260" s="429"/>
      <c r="AM260" s="429"/>
      <c r="AN260" s="429"/>
      <c r="AO260" s="429"/>
      <c r="AP260" s="429"/>
      <c r="AQ260" s="429"/>
      <c r="AR260" s="429"/>
      <c r="AS260" s="429"/>
      <c r="AT260" s="429"/>
      <c r="AU260" s="429"/>
      <c r="AV260" s="429"/>
      <c r="AW260" s="429"/>
      <c r="AX260" s="429"/>
      <c r="AY260" s="429"/>
      <c r="AZ260" s="429"/>
      <c r="BA260" s="429"/>
      <c r="BB260" s="429"/>
      <c r="BC260" s="429"/>
      <c r="BD260" s="429"/>
      <c r="BE260" s="429"/>
    </row>
    <row r="261" spans="2:57" s="369" customFormat="1" ht="12.75" hidden="1" customHeight="1" x14ac:dyDescent="0.2">
      <c r="B261" s="310"/>
      <c r="C261" s="429"/>
      <c r="D261" s="429"/>
      <c r="E261" s="429"/>
      <c r="F261" s="429"/>
      <c r="G261" s="429"/>
      <c r="H261" s="429"/>
      <c r="I261" s="429"/>
      <c r="J261" s="429"/>
      <c r="K261" s="429"/>
      <c r="L261" s="429"/>
      <c r="M261" s="473"/>
      <c r="N261" s="429"/>
      <c r="O261" s="429"/>
      <c r="P261" s="429"/>
      <c r="Q261" s="429"/>
      <c r="R261" s="429"/>
      <c r="S261" s="429"/>
      <c r="T261" s="429"/>
      <c r="U261" s="429"/>
      <c r="V261" s="429"/>
      <c r="W261" s="429"/>
      <c r="X261" s="429"/>
      <c r="Y261" s="429"/>
      <c r="Z261" s="429"/>
      <c r="AA261" s="429"/>
      <c r="AB261" s="429"/>
      <c r="AC261" s="429"/>
      <c r="AD261" s="429"/>
      <c r="AE261" s="429"/>
      <c r="AF261" s="429"/>
      <c r="AG261" s="429"/>
      <c r="AH261" s="429"/>
      <c r="AI261" s="429"/>
      <c r="AJ261" s="429"/>
      <c r="AK261" s="429"/>
      <c r="AL261" s="429"/>
      <c r="AM261" s="429"/>
      <c r="AN261" s="429"/>
      <c r="AO261" s="429"/>
      <c r="AP261" s="429"/>
      <c r="AQ261" s="429"/>
      <c r="AR261" s="429"/>
      <c r="AS261" s="429"/>
      <c r="AT261" s="429"/>
      <c r="AU261" s="429"/>
      <c r="AV261" s="429"/>
      <c r="AW261" s="429"/>
      <c r="AX261" s="429"/>
      <c r="AY261" s="429"/>
      <c r="AZ261" s="429"/>
      <c r="BA261" s="429"/>
      <c r="BB261" s="429"/>
      <c r="BC261" s="429"/>
      <c r="BD261" s="429"/>
      <c r="BE261" s="429"/>
    </row>
    <row r="262" spans="2:57" s="369" customFormat="1" ht="12.75" hidden="1" customHeight="1" x14ac:dyDescent="0.2">
      <c r="B262" s="310"/>
      <c r="C262" s="429"/>
      <c r="D262" s="429"/>
      <c r="E262" s="429"/>
      <c r="F262" s="429"/>
      <c r="G262" s="429"/>
      <c r="H262" s="429"/>
      <c r="I262" s="429"/>
      <c r="J262" s="429"/>
      <c r="K262" s="429"/>
      <c r="L262" s="429"/>
      <c r="M262" s="473"/>
      <c r="N262" s="429"/>
      <c r="O262" s="429"/>
      <c r="P262" s="429"/>
      <c r="Q262" s="429"/>
      <c r="R262" s="429"/>
      <c r="S262" s="429"/>
      <c r="T262" s="429"/>
      <c r="U262" s="429"/>
      <c r="V262" s="429"/>
      <c r="W262" s="429"/>
      <c r="X262" s="429"/>
      <c r="Y262" s="429"/>
      <c r="Z262" s="429"/>
      <c r="AA262" s="429"/>
      <c r="AB262" s="429"/>
      <c r="AC262" s="429"/>
      <c r="AD262" s="429"/>
      <c r="AE262" s="429"/>
      <c r="AF262" s="429"/>
      <c r="AG262" s="429"/>
      <c r="AH262" s="429"/>
      <c r="AI262" s="429"/>
      <c r="AJ262" s="429"/>
      <c r="AK262" s="429"/>
      <c r="AL262" s="429"/>
      <c r="AM262" s="429"/>
      <c r="AN262" s="429"/>
      <c r="AO262" s="429"/>
      <c r="AP262" s="429"/>
      <c r="AQ262" s="429"/>
      <c r="AR262" s="429"/>
      <c r="AS262" s="429"/>
      <c r="AT262" s="429"/>
      <c r="AU262" s="429"/>
      <c r="AV262" s="429"/>
      <c r="AW262" s="429"/>
      <c r="AX262" s="429"/>
      <c r="AY262" s="429"/>
      <c r="AZ262" s="429"/>
      <c r="BA262" s="429"/>
      <c r="BB262" s="429"/>
      <c r="BC262" s="429"/>
      <c r="BD262" s="429"/>
      <c r="BE262" s="429"/>
    </row>
    <row r="263" spans="2:57" s="369" customFormat="1" ht="12.75" hidden="1" customHeight="1" x14ac:dyDescent="0.2">
      <c r="B263" s="310"/>
      <c r="C263" s="429"/>
      <c r="D263" s="429"/>
      <c r="E263" s="429"/>
      <c r="F263" s="429"/>
      <c r="G263" s="429"/>
      <c r="H263" s="429"/>
      <c r="I263" s="429"/>
      <c r="J263" s="429"/>
      <c r="K263" s="429"/>
      <c r="L263" s="429"/>
      <c r="M263" s="473"/>
      <c r="N263" s="429"/>
      <c r="O263" s="429"/>
      <c r="P263" s="429"/>
      <c r="Q263" s="429"/>
      <c r="R263" s="429"/>
      <c r="S263" s="429"/>
      <c r="T263" s="429"/>
      <c r="U263" s="429"/>
      <c r="V263" s="429"/>
      <c r="W263" s="429"/>
      <c r="X263" s="429"/>
      <c r="Y263" s="429"/>
      <c r="Z263" s="429"/>
      <c r="AA263" s="429"/>
      <c r="AB263" s="429"/>
      <c r="AC263" s="429"/>
      <c r="AD263" s="429"/>
      <c r="AE263" s="429"/>
      <c r="AF263" s="429"/>
      <c r="AG263" s="429"/>
      <c r="AH263" s="429"/>
      <c r="AI263" s="429"/>
      <c r="AJ263" s="429"/>
      <c r="AK263" s="429"/>
      <c r="AL263" s="429"/>
      <c r="AM263" s="429"/>
      <c r="AN263" s="429"/>
      <c r="AO263" s="429"/>
      <c r="AP263" s="429"/>
      <c r="AQ263" s="429"/>
      <c r="AR263" s="429"/>
      <c r="AS263" s="429"/>
      <c r="AT263" s="429"/>
      <c r="AU263" s="429"/>
      <c r="AV263" s="429"/>
      <c r="AW263" s="429"/>
      <c r="AX263" s="429"/>
      <c r="AY263" s="429"/>
      <c r="AZ263" s="429"/>
      <c r="BA263" s="429"/>
      <c r="BB263" s="429"/>
      <c r="BC263" s="429"/>
      <c r="BD263" s="429"/>
      <c r="BE263" s="429"/>
    </row>
    <row r="264" spans="2:57" s="369" customFormat="1" ht="12.75" hidden="1" customHeight="1" x14ac:dyDescent="0.2">
      <c r="B264" s="310"/>
      <c r="C264" s="429"/>
      <c r="D264" s="429"/>
      <c r="E264" s="429"/>
      <c r="F264" s="429"/>
      <c r="G264" s="429"/>
      <c r="H264" s="429"/>
      <c r="I264" s="429"/>
      <c r="J264" s="429"/>
      <c r="K264" s="429"/>
      <c r="L264" s="429"/>
      <c r="M264" s="473"/>
      <c r="N264" s="429"/>
      <c r="O264" s="429"/>
      <c r="P264" s="429"/>
      <c r="Q264" s="429"/>
      <c r="R264" s="429"/>
      <c r="S264" s="429"/>
      <c r="T264" s="429"/>
      <c r="U264" s="429"/>
      <c r="V264" s="429"/>
      <c r="W264" s="429"/>
      <c r="X264" s="429"/>
      <c r="Y264" s="429"/>
      <c r="Z264" s="429"/>
      <c r="AA264" s="429"/>
      <c r="AB264" s="429"/>
      <c r="AC264" s="429"/>
      <c r="AD264" s="429"/>
      <c r="AE264" s="429"/>
      <c r="AF264" s="429"/>
      <c r="AG264" s="429"/>
      <c r="AH264" s="429"/>
      <c r="AI264" s="429"/>
      <c r="AJ264" s="429"/>
      <c r="AK264" s="429"/>
      <c r="AL264" s="429"/>
      <c r="AM264" s="429"/>
      <c r="AN264" s="429"/>
      <c r="AO264" s="429"/>
      <c r="AP264" s="429"/>
      <c r="AQ264" s="429"/>
      <c r="AR264" s="429"/>
      <c r="AS264" s="429"/>
      <c r="AT264" s="429"/>
      <c r="AU264" s="429"/>
      <c r="AV264" s="429"/>
      <c r="AW264" s="429"/>
      <c r="AX264" s="429"/>
      <c r="AY264" s="429"/>
      <c r="AZ264" s="429"/>
      <c r="BA264" s="429"/>
      <c r="BB264" s="429"/>
      <c r="BC264" s="429"/>
      <c r="BD264" s="429"/>
      <c r="BE264" s="429"/>
    </row>
    <row r="265" spans="2:57" s="369" customFormat="1" ht="12.75" hidden="1" customHeight="1" x14ac:dyDescent="0.2">
      <c r="B265" s="310"/>
      <c r="C265" s="429"/>
      <c r="D265" s="429"/>
      <c r="E265" s="429"/>
      <c r="F265" s="429"/>
      <c r="G265" s="429"/>
      <c r="H265" s="429"/>
      <c r="I265" s="429"/>
      <c r="J265" s="429"/>
      <c r="K265" s="429"/>
      <c r="L265" s="429"/>
      <c r="M265" s="473"/>
      <c r="N265" s="429"/>
      <c r="O265" s="429"/>
      <c r="P265" s="429"/>
      <c r="Q265" s="429"/>
      <c r="R265" s="429"/>
      <c r="S265" s="429"/>
      <c r="T265" s="429"/>
      <c r="U265" s="429"/>
      <c r="V265" s="429"/>
      <c r="W265" s="429"/>
      <c r="X265" s="429"/>
      <c r="Y265" s="429"/>
      <c r="Z265" s="429"/>
      <c r="AA265" s="429"/>
      <c r="AB265" s="429"/>
      <c r="AC265" s="429"/>
      <c r="AD265" s="429"/>
      <c r="AE265" s="429"/>
      <c r="AF265" s="429"/>
      <c r="AG265" s="429"/>
      <c r="AH265" s="429"/>
      <c r="AI265" s="429"/>
      <c r="AJ265" s="429"/>
      <c r="AK265" s="429"/>
      <c r="AL265" s="429"/>
      <c r="AM265" s="429"/>
      <c r="AN265" s="429"/>
      <c r="AO265" s="429"/>
      <c r="AP265" s="429"/>
      <c r="AQ265" s="429"/>
      <c r="AR265" s="429"/>
      <c r="AS265" s="429"/>
      <c r="AT265" s="429"/>
      <c r="AU265" s="429"/>
      <c r="AV265" s="429"/>
      <c r="AW265" s="429"/>
      <c r="AX265" s="429"/>
      <c r="AY265" s="429"/>
      <c r="AZ265" s="429"/>
      <c r="BA265" s="429"/>
      <c r="BB265" s="429"/>
      <c r="BC265" s="429"/>
      <c r="BD265" s="429"/>
      <c r="BE265" s="429"/>
    </row>
    <row r="266" spans="2:57" s="369" customFormat="1" ht="12.75" hidden="1" customHeight="1" x14ac:dyDescent="0.2">
      <c r="B266" s="310"/>
      <c r="C266" s="429"/>
      <c r="D266" s="429"/>
      <c r="E266" s="429"/>
      <c r="F266" s="429"/>
      <c r="G266" s="429"/>
      <c r="H266" s="429"/>
      <c r="I266" s="429"/>
      <c r="J266" s="429"/>
      <c r="K266" s="429"/>
      <c r="L266" s="429"/>
      <c r="M266" s="473"/>
      <c r="N266" s="429"/>
      <c r="O266" s="429"/>
      <c r="P266" s="429"/>
      <c r="Q266" s="429"/>
      <c r="R266" s="429"/>
      <c r="S266" s="429"/>
      <c r="T266" s="429"/>
      <c r="U266" s="429"/>
      <c r="V266" s="429"/>
      <c r="W266" s="429"/>
      <c r="X266" s="429"/>
      <c r="Y266" s="429"/>
      <c r="Z266" s="429"/>
      <c r="AA266" s="429"/>
      <c r="AB266" s="429"/>
      <c r="AC266" s="429"/>
      <c r="AD266" s="429"/>
      <c r="AE266" s="429"/>
      <c r="AF266" s="429"/>
      <c r="AG266" s="429"/>
      <c r="AH266" s="429"/>
      <c r="AI266" s="429"/>
      <c r="AJ266" s="429"/>
      <c r="AK266" s="429"/>
      <c r="AL266" s="429"/>
      <c r="AM266" s="429"/>
      <c r="AN266" s="429"/>
      <c r="AO266" s="429"/>
      <c r="AP266" s="429"/>
      <c r="AQ266" s="429"/>
      <c r="AR266" s="429"/>
      <c r="AS266" s="429"/>
      <c r="AT266" s="429"/>
      <c r="AU266" s="429"/>
      <c r="AV266" s="429"/>
      <c r="AW266" s="429"/>
      <c r="AX266" s="429"/>
      <c r="AY266" s="429"/>
      <c r="AZ266" s="429"/>
      <c r="BA266" s="429"/>
      <c r="BB266" s="429"/>
      <c r="BC266" s="429"/>
      <c r="BD266" s="429"/>
      <c r="BE266" s="429"/>
    </row>
    <row r="267" spans="2:57" s="369" customFormat="1" ht="12.75" hidden="1" customHeight="1" x14ac:dyDescent="0.2">
      <c r="B267" s="310"/>
      <c r="C267" s="429"/>
      <c r="D267" s="429"/>
      <c r="E267" s="429"/>
      <c r="F267" s="429"/>
      <c r="G267" s="429"/>
      <c r="H267" s="429"/>
      <c r="I267" s="429"/>
      <c r="J267" s="429"/>
      <c r="K267" s="429"/>
      <c r="L267" s="429"/>
      <c r="M267" s="473"/>
      <c r="N267" s="429"/>
      <c r="O267" s="429"/>
      <c r="P267" s="429"/>
      <c r="Q267" s="429"/>
      <c r="R267" s="429"/>
      <c r="S267" s="429"/>
      <c r="T267" s="429"/>
      <c r="U267" s="429"/>
      <c r="V267" s="429"/>
      <c r="W267" s="429"/>
      <c r="X267" s="429"/>
      <c r="Y267" s="429"/>
      <c r="Z267" s="429"/>
      <c r="AA267" s="429"/>
      <c r="AB267" s="429"/>
      <c r="AC267" s="429"/>
      <c r="AD267" s="429"/>
      <c r="AE267" s="429"/>
      <c r="AF267" s="429"/>
      <c r="AG267" s="429"/>
      <c r="AH267" s="429"/>
      <c r="AI267" s="429"/>
      <c r="AJ267" s="429"/>
      <c r="AK267" s="429"/>
      <c r="AL267" s="429"/>
      <c r="AM267" s="429"/>
      <c r="AN267" s="429"/>
      <c r="AO267" s="429"/>
      <c r="AP267" s="429"/>
      <c r="AQ267" s="429"/>
      <c r="AR267" s="429"/>
      <c r="AS267" s="429"/>
      <c r="AT267" s="429"/>
      <c r="AU267" s="429"/>
      <c r="AV267" s="429"/>
      <c r="AW267" s="429"/>
      <c r="AX267" s="429"/>
      <c r="AY267" s="429"/>
      <c r="AZ267" s="429"/>
      <c r="BA267" s="429"/>
      <c r="BB267" s="429"/>
      <c r="BC267" s="429"/>
      <c r="BD267" s="429"/>
      <c r="BE267" s="429"/>
    </row>
    <row r="268" spans="2:57" s="369" customFormat="1" ht="12.75" hidden="1" customHeight="1" x14ac:dyDescent="0.2">
      <c r="B268" s="310"/>
      <c r="C268" s="429"/>
      <c r="D268" s="429"/>
      <c r="E268" s="429"/>
      <c r="F268" s="429"/>
      <c r="G268" s="429"/>
      <c r="H268" s="429"/>
      <c r="I268" s="429"/>
      <c r="J268" s="429"/>
      <c r="K268" s="429"/>
      <c r="L268" s="429"/>
      <c r="M268" s="473"/>
      <c r="N268" s="429"/>
      <c r="O268" s="429"/>
      <c r="P268" s="429"/>
      <c r="Q268" s="429"/>
      <c r="R268" s="429"/>
      <c r="S268" s="429"/>
      <c r="T268" s="429"/>
      <c r="U268" s="429"/>
      <c r="V268" s="429"/>
      <c r="W268" s="429"/>
      <c r="X268" s="429"/>
      <c r="Y268" s="429"/>
      <c r="Z268" s="429"/>
      <c r="AA268" s="429"/>
      <c r="AB268" s="429"/>
      <c r="AC268" s="429"/>
      <c r="AD268" s="429"/>
      <c r="AE268" s="429"/>
      <c r="AF268" s="429"/>
      <c r="AG268" s="429"/>
      <c r="AH268" s="429"/>
      <c r="AI268" s="429"/>
      <c r="AJ268" s="429"/>
      <c r="AK268" s="429"/>
      <c r="AL268" s="429"/>
      <c r="AM268" s="429"/>
      <c r="AN268" s="429"/>
      <c r="AO268" s="429"/>
      <c r="AP268" s="429"/>
      <c r="AQ268" s="429"/>
      <c r="AR268" s="429"/>
      <c r="AS268" s="429"/>
      <c r="AT268" s="429"/>
      <c r="AU268" s="429"/>
      <c r="AV268" s="429"/>
      <c r="AW268" s="429"/>
      <c r="AX268" s="429"/>
      <c r="AY268" s="429"/>
      <c r="AZ268" s="429"/>
      <c r="BA268" s="429"/>
      <c r="BB268" s="429"/>
      <c r="BC268" s="429"/>
      <c r="BD268" s="429"/>
      <c r="BE268" s="429"/>
    </row>
    <row r="269" spans="2:57" s="369" customFormat="1" ht="12.75" hidden="1" customHeight="1" x14ac:dyDescent="0.2">
      <c r="B269" s="310"/>
      <c r="C269" s="429"/>
      <c r="D269" s="429"/>
      <c r="E269" s="429"/>
      <c r="F269" s="429"/>
      <c r="G269" s="429"/>
      <c r="H269" s="429"/>
      <c r="I269" s="429"/>
      <c r="J269" s="429"/>
      <c r="K269" s="429"/>
      <c r="L269" s="429"/>
      <c r="M269" s="473"/>
      <c r="N269" s="429"/>
      <c r="O269" s="429"/>
      <c r="P269" s="429"/>
      <c r="Q269" s="429"/>
      <c r="R269" s="429"/>
      <c r="S269" s="429"/>
      <c r="T269" s="429"/>
      <c r="U269" s="429"/>
      <c r="V269" s="429"/>
      <c r="W269" s="429"/>
      <c r="X269" s="429"/>
      <c r="Y269" s="429"/>
      <c r="Z269" s="429"/>
      <c r="AA269" s="429"/>
      <c r="AB269" s="429"/>
      <c r="AC269" s="429"/>
      <c r="AD269" s="429"/>
      <c r="AE269" s="429"/>
      <c r="AF269" s="429"/>
      <c r="AG269" s="429"/>
      <c r="AH269" s="429"/>
      <c r="AI269" s="429"/>
      <c r="AJ269" s="429"/>
      <c r="AK269" s="429"/>
      <c r="AL269" s="429"/>
      <c r="AM269" s="429"/>
      <c r="AN269" s="429"/>
      <c r="AO269" s="429"/>
      <c r="AP269" s="429"/>
      <c r="AQ269" s="429"/>
      <c r="AR269" s="429"/>
      <c r="AS269" s="429"/>
      <c r="AT269" s="429"/>
      <c r="AU269" s="429"/>
      <c r="AV269" s="429"/>
      <c r="AW269" s="429"/>
      <c r="AX269" s="429"/>
      <c r="AY269" s="429"/>
      <c r="AZ269" s="429"/>
      <c r="BA269" s="429"/>
      <c r="BB269" s="429"/>
      <c r="BC269" s="429"/>
      <c r="BD269" s="429"/>
      <c r="BE269" s="429"/>
    </row>
    <row r="270" spans="2:57" s="369" customFormat="1" ht="12.75" hidden="1" customHeight="1" x14ac:dyDescent="0.2">
      <c r="B270" s="310"/>
      <c r="C270" s="429"/>
      <c r="D270" s="429"/>
      <c r="E270" s="429"/>
      <c r="F270" s="429"/>
      <c r="G270" s="429"/>
      <c r="H270" s="429"/>
      <c r="I270" s="429"/>
      <c r="J270" s="429"/>
      <c r="K270" s="429"/>
      <c r="L270" s="429"/>
      <c r="M270" s="473"/>
      <c r="N270" s="429"/>
      <c r="O270" s="429"/>
      <c r="P270" s="429"/>
      <c r="Q270" s="429"/>
      <c r="R270" s="429"/>
      <c r="S270" s="429"/>
      <c r="T270" s="429"/>
      <c r="U270" s="429"/>
      <c r="V270" s="429"/>
      <c r="W270" s="429"/>
      <c r="X270" s="429"/>
      <c r="Y270" s="429"/>
      <c r="Z270" s="429"/>
      <c r="AA270" s="429"/>
      <c r="AB270" s="429"/>
      <c r="AC270" s="429"/>
      <c r="AD270" s="429"/>
      <c r="AE270" s="429"/>
      <c r="AF270" s="429"/>
      <c r="AG270" s="429"/>
      <c r="AH270" s="429"/>
      <c r="AI270" s="429"/>
      <c r="AJ270" s="429"/>
      <c r="AK270" s="429"/>
      <c r="AL270" s="429"/>
      <c r="AM270" s="429"/>
      <c r="AN270" s="429"/>
      <c r="AO270" s="429"/>
      <c r="AP270" s="429"/>
      <c r="AQ270" s="429"/>
      <c r="AR270" s="429"/>
      <c r="AS270" s="429"/>
      <c r="AT270" s="429"/>
      <c r="AU270" s="429"/>
      <c r="AV270" s="429"/>
      <c r="AW270" s="429"/>
      <c r="AX270" s="429"/>
      <c r="AY270" s="429"/>
      <c r="AZ270" s="429"/>
      <c r="BA270" s="429"/>
      <c r="BB270" s="429"/>
      <c r="BC270" s="429"/>
      <c r="BD270" s="429"/>
      <c r="BE270" s="429"/>
    </row>
    <row r="271" spans="2:57" s="369" customFormat="1" ht="12.75" hidden="1" customHeight="1" x14ac:dyDescent="0.2">
      <c r="B271" s="310"/>
      <c r="C271" s="429"/>
      <c r="D271" s="429"/>
      <c r="E271" s="429"/>
      <c r="F271" s="429"/>
      <c r="G271" s="429"/>
      <c r="H271" s="429"/>
      <c r="I271" s="429"/>
      <c r="J271" s="429"/>
      <c r="K271" s="429"/>
      <c r="L271" s="429"/>
      <c r="M271" s="473"/>
      <c r="N271" s="429"/>
      <c r="O271" s="429"/>
      <c r="P271" s="429"/>
      <c r="Q271" s="429"/>
      <c r="R271" s="429"/>
      <c r="S271" s="429"/>
      <c r="T271" s="429"/>
      <c r="U271" s="429"/>
      <c r="V271" s="429"/>
      <c r="W271" s="429"/>
      <c r="X271" s="429"/>
      <c r="Y271" s="429"/>
      <c r="Z271" s="429"/>
      <c r="AA271" s="429"/>
      <c r="AB271" s="429"/>
      <c r="AC271" s="429"/>
      <c r="AD271" s="429"/>
      <c r="AE271" s="429"/>
      <c r="AF271" s="429"/>
      <c r="AG271" s="429"/>
      <c r="AH271" s="429"/>
      <c r="AI271" s="429"/>
      <c r="AJ271" s="429"/>
      <c r="AK271" s="429"/>
      <c r="AL271" s="429"/>
      <c r="AM271" s="429"/>
      <c r="AN271" s="429"/>
      <c r="AO271" s="429"/>
      <c r="AP271" s="429"/>
      <c r="AQ271" s="429"/>
      <c r="AR271" s="429"/>
      <c r="AS271" s="429"/>
      <c r="AT271" s="429"/>
      <c r="AU271" s="429"/>
      <c r="AV271" s="429"/>
      <c r="AW271" s="429"/>
      <c r="AX271" s="429"/>
      <c r="AY271" s="429"/>
      <c r="AZ271" s="429"/>
      <c r="BA271" s="429"/>
      <c r="BB271" s="429"/>
      <c r="BC271" s="429"/>
      <c r="BD271" s="429"/>
      <c r="BE271" s="429"/>
    </row>
    <row r="272" spans="2:57" s="369" customFormat="1" ht="12.75" hidden="1" customHeight="1" x14ac:dyDescent="0.2">
      <c r="B272" s="310"/>
      <c r="C272" s="429"/>
      <c r="D272" s="429"/>
      <c r="E272" s="429"/>
      <c r="F272" s="429"/>
      <c r="G272" s="429"/>
      <c r="H272" s="429"/>
      <c r="I272" s="429"/>
      <c r="J272" s="429"/>
      <c r="K272" s="429"/>
      <c r="L272" s="429"/>
      <c r="M272" s="473"/>
      <c r="N272" s="429"/>
      <c r="O272" s="429"/>
      <c r="P272" s="429"/>
      <c r="Q272" s="429"/>
      <c r="R272" s="429"/>
      <c r="S272" s="429"/>
      <c r="T272" s="429"/>
      <c r="U272" s="429"/>
      <c r="V272" s="429"/>
      <c r="W272" s="429"/>
      <c r="X272" s="429"/>
      <c r="Y272" s="429"/>
      <c r="Z272" s="429"/>
      <c r="AA272" s="429"/>
      <c r="AB272" s="429"/>
      <c r="AC272" s="429"/>
      <c r="AD272" s="429"/>
      <c r="AE272" s="429"/>
      <c r="AF272" s="429"/>
      <c r="AG272" s="429"/>
      <c r="AH272" s="429"/>
      <c r="AI272" s="429"/>
      <c r="AJ272" s="429"/>
      <c r="AK272" s="429"/>
      <c r="AL272" s="429"/>
      <c r="AM272" s="429"/>
      <c r="AN272" s="429"/>
      <c r="AO272" s="429"/>
      <c r="AP272" s="429"/>
      <c r="AQ272" s="429"/>
      <c r="AR272" s="429"/>
      <c r="AS272" s="429"/>
      <c r="AT272" s="429"/>
      <c r="AU272" s="429"/>
      <c r="AV272" s="429"/>
      <c r="AW272" s="429"/>
      <c r="AX272" s="429"/>
      <c r="AY272" s="429"/>
      <c r="AZ272" s="429"/>
      <c r="BA272" s="429"/>
      <c r="BB272" s="429"/>
      <c r="BC272" s="429"/>
      <c r="BD272" s="429"/>
      <c r="BE272" s="429"/>
    </row>
    <row r="273" spans="2:57" s="369" customFormat="1" ht="12.75" hidden="1" customHeight="1" x14ac:dyDescent="0.2">
      <c r="B273" s="310"/>
      <c r="C273" s="429"/>
      <c r="D273" s="429"/>
      <c r="E273" s="429"/>
      <c r="F273" s="429"/>
      <c r="G273" s="429"/>
      <c r="H273" s="429"/>
      <c r="I273" s="429"/>
      <c r="J273" s="429"/>
      <c r="K273" s="429"/>
      <c r="L273" s="429"/>
      <c r="M273" s="473"/>
      <c r="N273" s="429"/>
      <c r="O273" s="429"/>
      <c r="P273" s="429"/>
      <c r="Q273" s="429"/>
      <c r="R273" s="429"/>
      <c r="S273" s="429"/>
      <c r="T273" s="429"/>
      <c r="U273" s="429"/>
      <c r="V273" s="429"/>
      <c r="W273" s="429"/>
      <c r="X273" s="429"/>
      <c r="Y273" s="429"/>
      <c r="Z273" s="429"/>
      <c r="AA273" s="429"/>
      <c r="AB273" s="429"/>
      <c r="AC273" s="429"/>
      <c r="AD273" s="429"/>
      <c r="AE273" s="429"/>
      <c r="AF273" s="429"/>
      <c r="AG273" s="429"/>
      <c r="AH273" s="429"/>
      <c r="AI273" s="429"/>
      <c r="AJ273" s="429"/>
      <c r="AK273" s="429"/>
      <c r="AL273" s="429"/>
      <c r="AM273" s="429"/>
      <c r="AN273" s="429"/>
      <c r="AO273" s="429"/>
      <c r="AP273" s="429"/>
      <c r="AQ273" s="429"/>
      <c r="AR273" s="429"/>
      <c r="AS273" s="429"/>
      <c r="AT273" s="429"/>
      <c r="AU273" s="429"/>
      <c r="AV273" s="429"/>
      <c r="AW273" s="429"/>
      <c r="AX273" s="429"/>
      <c r="AY273" s="429"/>
      <c r="AZ273" s="429"/>
      <c r="BA273" s="429"/>
      <c r="BB273" s="429"/>
      <c r="BC273" s="429"/>
      <c r="BD273" s="429"/>
      <c r="BE273" s="429"/>
    </row>
    <row r="274" spans="2:57" s="369" customFormat="1" ht="12.75" hidden="1" customHeight="1" x14ac:dyDescent="0.2">
      <c r="B274" s="310"/>
      <c r="C274" s="429"/>
      <c r="D274" s="429"/>
      <c r="E274" s="429"/>
      <c r="F274" s="429"/>
      <c r="G274" s="429"/>
      <c r="H274" s="429"/>
      <c r="I274" s="429"/>
      <c r="J274" s="429"/>
      <c r="K274" s="429"/>
      <c r="L274" s="429"/>
      <c r="M274" s="473"/>
      <c r="N274" s="429"/>
      <c r="O274" s="429"/>
      <c r="P274" s="429"/>
      <c r="Q274" s="429"/>
      <c r="R274" s="429"/>
      <c r="S274" s="429"/>
      <c r="T274" s="429"/>
      <c r="U274" s="429"/>
      <c r="V274" s="429"/>
      <c r="W274" s="429"/>
      <c r="X274" s="429"/>
      <c r="Y274" s="429"/>
      <c r="Z274" s="429"/>
      <c r="AA274" s="429"/>
      <c r="AB274" s="429"/>
      <c r="AC274" s="429"/>
      <c r="AD274" s="429"/>
      <c r="AE274" s="429"/>
      <c r="AF274" s="429"/>
      <c r="AG274" s="429"/>
      <c r="AH274" s="429"/>
      <c r="AI274" s="429"/>
      <c r="AJ274" s="429"/>
      <c r="AK274" s="429"/>
      <c r="AL274" s="429"/>
      <c r="AM274" s="429"/>
      <c r="AN274" s="429"/>
      <c r="AO274" s="429"/>
      <c r="AP274" s="429"/>
      <c r="AQ274" s="429"/>
      <c r="AR274" s="429"/>
      <c r="AS274" s="429"/>
      <c r="AT274" s="429"/>
      <c r="AU274" s="429"/>
      <c r="AV274" s="429"/>
      <c r="AW274" s="429"/>
      <c r="AX274" s="429"/>
      <c r="AY274" s="429"/>
      <c r="AZ274" s="429"/>
      <c r="BA274" s="429"/>
      <c r="BB274" s="429"/>
      <c r="BC274" s="429"/>
      <c r="BD274" s="429"/>
      <c r="BE274" s="429"/>
    </row>
    <row r="275" spans="2:57" s="369" customFormat="1" ht="12.75" hidden="1" customHeight="1" x14ac:dyDescent="0.2">
      <c r="B275" s="310"/>
      <c r="C275" s="429"/>
      <c r="D275" s="429"/>
      <c r="E275" s="429"/>
      <c r="F275" s="429"/>
      <c r="G275" s="429"/>
      <c r="H275" s="429"/>
      <c r="I275" s="429"/>
      <c r="J275" s="429"/>
      <c r="K275" s="429"/>
      <c r="L275" s="429"/>
      <c r="M275" s="473"/>
      <c r="N275" s="429"/>
      <c r="O275" s="429"/>
      <c r="P275" s="429"/>
      <c r="Q275" s="429"/>
      <c r="R275" s="429"/>
      <c r="S275" s="429"/>
      <c r="T275" s="429"/>
      <c r="U275" s="429"/>
      <c r="V275" s="429"/>
      <c r="W275" s="429"/>
      <c r="X275" s="429"/>
      <c r="Y275" s="429"/>
      <c r="Z275" s="429"/>
      <c r="AA275" s="429"/>
      <c r="AB275" s="429"/>
      <c r="AC275" s="429"/>
      <c r="AD275" s="429"/>
      <c r="AE275" s="429"/>
      <c r="AF275" s="429"/>
      <c r="AG275" s="429"/>
      <c r="AH275" s="429"/>
      <c r="AI275" s="429"/>
      <c r="AJ275" s="429"/>
      <c r="AK275" s="429"/>
      <c r="AL275" s="429"/>
      <c r="AM275" s="429"/>
      <c r="AN275" s="429"/>
      <c r="AO275" s="429"/>
      <c r="AP275" s="429"/>
      <c r="AQ275" s="429"/>
      <c r="AR275" s="429"/>
      <c r="AS275" s="429"/>
      <c r="AT275" s="429"/>
      <c r="AU275" s="429"/>
      <c r="AV275" s="429"/>
      <c r="AW275" s="429"/>
      <c r="AX275" s="429"/>
      <c r="AY275" s="429"/>
      <c r="AZ275" s="429"/>
      <c r="BA275" s="429"/>
      <c r="BB275" s="429"/>
      <c r="BC275" s="429"/>
      <c r="BD275" s="429"/>
      <c r="BE275" s="429"/>
    </row>
    <row r="276" spans="2:57" s="369" customFormat="1" ht="12.75" hidden="1" customHeight="1" x14ac:dyDescent="0.2">
      <c r="B276" s="310"/>
      <c r="C276" s="429"/>
      <c r="D276" s="429"/>
      <c r="E276" s="429"/>
      <c r="F276" s="429"/>
      <c r="G276" s="429"/>
      <c r="H276" s="429"/>
      <c r="I276" s="429"/>
      <c r="J276" s="429"/>
      <c r="K276" s="429"/>
      <c r="L276" s="429"/>
      <c r="M276" s="473"/>
      <c r="N276" s="429"/>
      <c r="O276" s="429"/>
      <c r="P276" s="429"/>
      <c r="Q276" s="429"/>
      <c r="R276" s="429"/>
      <c r="S276" s="429"/>
      <c r="T276" s="429"/>
      <c r="U276" s="429"/>
      <c r="V276" s="429"/>
      <c r="W276" s="429"/>
      <c r="X276" s="429"/>
      <c r="Y276" s="429"/>
      <c r="Z276" s="429"/>
      <c r="AA276" s="429"/>
      <c r="AB276" s="429"/>
      <c r="AC276" s="429"/>
      <c r="AD276" s="429"/>
      <c r="AE276" s="429"/>
      <c r="AF276" s="429"/>
      <c r="AG276" s="429"/>
      <c r="AH276" s="429"/>
      <c r="AI276" s="429"/>
      <c r="AJ276" s="429"/>
      <c r="AK276" s="429"/>
      <c r="AL276" s="429"/>
      <c r="AM276" s="429"/>
      <c r="AN276" s="429"/>
      <c r="AO276" s="429"/>
      <c r="AP276" s="429"/>
      <c r="AQ276" s="429"/>
      <c r="AR276" s="429"/>
      <c r="AS276" s="429"/>
      <c r="AT276" s="429"/>
      <c r="AU276" s="429"/>
      <c r="AV276" s="429"/>
      <c r="AW276" s="429"/>
      <c r="AX276" s="429"/>
      <c r="AY276" s="429"/>
      <c r="AZ276" s="429"/>
      <c r="BA276" s="429"/>
      <c r="BB276" s="429"/>
      <c r="BC276" s="429"/>
      <c r="BD276" s="429"/>
      <c r="BE276" s="429"/>
    </row>
    <row r="277" spans="2:57" s="369" customFormat="1" ht="12.75" hidden="1" customHeight="1" x14ac:dyDescent="0.2">
      <c r="B277" s="310"/>
      <c r="C277" s="429"/>
      <c r="D277" s="429"/>
      <c r="E277" s="429"/>
      <c r="F277" s="429"/>
      <c r="G277" s="429"/>
      <c r="H277" s="429"/>
      <c r="I277" s="429"/>
      <c r="J277" s="429"/>
      <c r="K277" s="429"/>
      <c r="L277" s="429"/>
      <c r="M277" s="473"/>
      <c r="N277" s="429"/>
      <c r="O277" s="429"/>
      <c r="P277" s="429"/>
      <c r="Q277" s="429"/>
      <c r="R277" s="429"/>
      <c r="S277" s="429"/>
      <c r="T277" s="429"/>
      <c r="U277" s="429"/>
      <c r="V277" s="429"/>
      <c r="W277" s="429"/>
      <c r="X277" s="429"/>
      <c r="Y277" s="429"/>
      <c r="Z277" s="429"/>
      <c r="AA277" s="429"/>
      <c r="AB277" s="429"/>
      <c r="AC277" s="429"/>
      <c r="AD277" s="429"/>
      <c r="AE277" s="429"/>
      <c r="AF277" s="429"/>
      <c r="AG277" s="429"/>
      <c r="AH277" s="429"/>
      <c r="AI277" s="429"/>
      <c r="AJ277" s="429"/>
      <c r="AK277" s="429"/>
      <c r="AL277" s="429"/>
      <c r="AM277" s="429"/>
      <c r="AN277" s="429"/>
      <c r="AO277" s="429"/>
      <c r="AP277" s="429"/>
      <c r="AQ277" s="429"/>
      <c r="AR277" s="429"/>
      <c r="AS277" s="429"/>
      <c r="AT277" s="429"/>
      <c r="AU277" s="429"/>
      <c r="AV277" s="429"/>
      <c r="AW277" s="429"/>
      <c r="AX277" s="429"/>
      <c r="AY277" s="429"/>
      <c r="AZ277" s="429"/>
      <c r="BA277" s="429"/>
      <c r="BB277" s="429"/>
      <c r="BC277" s="429"/>
      <c r="BD277" s="429"/>
      <c r="BE277" s="429"/>
    </row>
    <row r="278" spans="2:57" s="369" customFormat="1" ht="12.75" hidden="1" customHeight="1" x14ac:dyDescent="0.2">
      <c r="B278" s="310"/>
      <c r="C278" s="429"/>
      <c r="D278" s="429"/>
      <c r="E278" s="429"/>
      <c r="F278" s="429"/>
      <c r="G278" s="429"/>
      <c r="H278" s="429"/>
      <c r="I278" s="429"/>
      <c r="J278" s="429"/>
      <c r="K278" s="429"/>
      <c r="L278" s="429"/>
      <c r="M278" s="473"/>
      <c r="N278" s="429"/>
      <c r="O278" s="429"/>
      <c r="P278" s="429"/>
      <c r="Q278" s="429"/>
      <c r="R278" s="429"/>
      <c r="S278" s="429"/>
      <c r="T278" s="429"/>
      <c r="U278" s="429"/>
      <c r="V278" s="429"/>
      <c r="W278" s="429"/>
      <c r="X278" s="429"/>
      <c r="Y278" s="429"/>
      <c r="Z278" s="429"/>
      <c r="AA278" s="429"/>
      <c r="AB278" s="429"/>
      <c r="AC278" s="429"/>
      <c r="AD278" s="429"/>
      <c r="AE278" s="429"/>
      <c r="AF278" s="429"/>
      <c r="AG278" s="429"/>
      <c r="AH278" s="429"/>
      <c r="AI278" s="429"/>
      <c r="AJ278" s="429"/>
      <c r="AK278" s="429"/>
      <c r="AL278" s="429"/>
      <c r="AM278" s="429"/>
      <c r="AN278" s="429"/>
      <c r="AO278" s="429"/>
      <c r="AP278" s="429"/>
      <c r="AQ278" s="429"/>
      <c r="AR278" s="429"/>
      <c r="AS278" s="429"/>
      <c r="AT278" s="429"/>
      <c r="AU278" s="429"/>
      <c r="AV278" s="429"/>
      <c r="AW278" s="429"/>
      <c r="AX278" s="429"/>
      <c r="AY278" s="429"/>
      <c r="AZ278" s="429"/>
      <c r="BA278" s="429"/>
      <c r="BB278" s="429"/>
      <c r="BC278" s="429"/>
      <c r="BD278" s="429"/>
      <c r="BE278" s="429"/>
    </row>
    <row r="279" spans="2:57" s="369" customFormat="1" ht="12.75" hidden="1" customHeight="1" x14ac:dyDescent="0.2">
      <c r="B279" s="310"/>
      <c r="C279" s="429"/>
      <c r="D279" s="429"/>
      <c r="E279" s="429"/>
      <c r="F279" s="429"/>
      <c r="G279" s="429"/>
      <c r="H279" s="429"/>
      <c r="I279" s="429"/>
      <c r="J279" s="429"/>
      <c r="K279" s="429"/>
      <c r="L279" s="429"/>
      <c r="M279" s="473"/>
      <c r="N279" s="429"/>
      <c r="O279" s="429"/>
      <c r="P279" s="429"/>
      <c r="Q279" s="429"/>
      <c r="R279" s="429"/>
      <c r="S279" s="429"/>
      <c r="T279" s="429"/>
      <c r="U279" s="429"/>
      <c r="V279" s="429"/>
      <c r="W279" s="429"/>
      <c r="X279" s="429"/>
      <c r="Y279" s="429"/>
      <c r="Z279" s="429"/>
      <c r="AA279" s="429"/>
      <c r="AB279" s="429"/>
      <c r="AC279" s="429"/>
      <c r="AD279" s="429"/>
      <c r="AE279" s="429"/>
      <c r="AF279" s="429"/>
      <c r="AG279" s="429"/>
      <c r="AH279" s="429"/>
      <c r="AI279" s="429"/>
      <c r="AJ279" s="429"/>
      <c r="AK279" s="429"/>
      <c r="AL279" s="429"/>
      <c r="AM279" s="429"/>
      <c r="AN279" s="429"/>
      <c r="AO279" s="429"/>
      <c r="AP279" s="429"/>
      <c r="AQ279" s="429"/>
      <c r="AR279" s="429"/>
      <c r="AS279" s="429"/>
      <c r="AT279" s="429"/>
      <c r="AU279" s="429"/>
      <c r="AV279" s="429"/>
      <c r="AW279" s="429"/>
      <c r="AX279" s="429"/>
      <c r="AY279" s="429"/>
      <c r="AZ279" s="429"/>
      <c r="BA279" s="429"/>
      <c r="BB279" s="429"/>
      <c r="BC279" s="429"/>
      <c r="BD279" s="429"/>
      <c r="BE279" s="429"/>
    </row>
    <row r="280" spans="2:57" s="369" customFormat="1" ht="12.75" hidden="1" customHeight="1" x14ac:dyDescent="0.2">
      <c r="B280" s="310"/>
      <c r="C280" s="429"/>
      <c r="D280" s="429"/>
      <c r="E280" s="429"/>
      <c r="F280" s="429"/>
      <c r="G280" s="429"/>
      <c r="H280" s="429"/>
      <c r="I280" s="429"/>
      <c r="J280" s="429"/>
      <c r="K280" s="429"/>
      <c r="L280" s="429"/>
      <c r="M280" s="473"/>
      <c r="N280" s="429"/>
      <c r="O280" s="429"/>
      <c r="P280" s="429"/>
      <c r="Q280" s="429"/>
      <c r="R280" s="429"/>
      <c r="S280" s="429"/>
      <c r="T280" s="429"/>
      <c r="U280" s="429"/>
      <c r="V280" s="429"/>
      <c r="W280" s="429"/>
      <c r="X280" s="429"/>
      <c r="Y280" s="429"/>
      <c r="Z280" s="429"/>
      <c r="AA280" s="429"/>
      <c r="AB280" s="429"/>
      <c r="AC280" s="429"/>
      <c r="AD280" s="429"/>
      <c r="AE280" s="429"/>
      <c r="AF280" s="429"/>
      <c r="AG280" s="429"/>
      <c r="AH280" s="429"/>
      <c r="AI280" s="429"/>
      <c r="AJ280" s="429"/>
      <c r="AK280" s="429"/>
      <c r="AL280" s="429"/>
      <c r="AM280" s="429"/>
      <c r="AN280" s="429"/>
      <c r="AO280" s="429"/>
      <c r="AP280" s="429"/>
      <c r="AQ280" s="429"/>
      <c r="AR280" s="429"/>
      <c r="AS280" s="429"/>
      <c r="AT280" s="429"/>
      <c r="AU280" s="429"/>
      <c r="AV280" s="429"/>
      <c r="AW280" s="429"/>
      <c r="AX280" s="429"/>
      <c r="AY280" s="429"/>
      <c r="AZ280" s="429"/>
      <c r="BA280" s="429"/>
      <c r="BB280" s="429"/>
      <c r="BC280" s="429"/>
      <c r="BD280" s="429"/>
      <c r="BE280" s="429"/>
    </row>
    <row r="281" spans="2:57" s="369" customFormat="1" ht="12.75" hidden="1" customHeight="1" x14ac:dyDescent="0.2">
      <c r="B281" s="310"/>
      <c r="C281" s="429"/>
      <c r="D281" s="429"/>
      <c r="E281" s="429"/>
      <c r="F281" s="429"/>
      <c r="G281" s="429"/>
      <c r="H281" s="429"/>
      <c r="I281" s="429"/>
      <c r="J281" s="429"/>
      <c r="K281" s="429"/>
      <c r="L281" s="429"/>
      <c r="M281" s="473"/>
      <c r="N281" s="429"/>
      <c r="O281" s="429"/>
      <c r="P281" s="429"/>
      <c r="Q281" s="429"/>
      <c r="R281" s="429"/>
      <c r="S281" s="429"/>
      <c r="T281" s="429"/>
      <c r="U281" s="429"/>
      <c r="V281" s="429"/>
      <c r="W281" s="429"/>
      <c r="X281" s="429"/>
      <c r="Y281" s="429"/>
      <c r="Z281" s="429"/>
      <c r="AA281" s="429"/>
      <c r="AB281" s="429"/>
      <c r="AC281" s="429"/>
      <c r="AD281" s="429"/>
      <c r="AE281" s="429"/>
      <c r="AF281" s="429"/>
      <c r="AG281" s="429"/>
      <c r="AH281" s="429"/>
      <c r="AI281" s="429"/>
      <c r="AJ281" s="429"/>
      <c r="AK281" s="429"/>
      <c r="AL281" s="429"/>
      <c r="AM281" s="429"/>
      <c r="AN281" s="429"/>
      <c r="AO281" s="429"/>
      <c r="AP281" s="429"/>
      <c r="AQ281" s="429"/>
      <c r="AR281" s="429"/>
      <c r="AS281" s="429"/>
      <c r="AT281" s="429"/>
      <c r="AU281" s="429"/>
      <c r="AV281" s="429"/>
      <c r="AW281" s="429"/>
      <c r="AX281" s="429"/>
      <c r="AY281" s="429"/>
      <c r="AZ281" s="429"/>
      <c r="BA281" s="429"/>
      <c r="BB281" s="429"/>
      <c r="BC281" s="429"/>
      <c r="BD281" s="429"/>
      <c r="BE281" s="429"/>
    </row>
    <row r="282" spans="2:57" s="369" customFormat="1" ht="12.75" hidden="1" customHeight="1" x14ac:dyDescent="0.2">
      <c r="B282" s="310"/>
      <c r="C282" s="429"/>
      <c r="D282" s="429"/>
      <c r="E282" s="429"/>
      <c r="F282" s="429"/>
      <c r="G282" s="429"/>
      <c r="H282" s="429"/>
      <c r="I282" s="429"/>
      <c r="J282" s="429"/>
      <c r="K282" s="429"/>
      <c r="L282" s="429"/>
      <c r="M282" s="473"/>
      <c r="N282" s="429"/>
      <c r="O282" s="429"/>
      <c r="P282" s="429"/>
      <c r="Q282" s="429"/>
      <c r="R282" s="429"/>
      <c r="S282" s="429"/>
      <c r="T282" s="429"/>
      <c r="U282" s="429"/>
      <c r="V282" s="429"/>
      <c r="W282" s="429"/>
      <c r="X282" s="429"/>
      <c r="Y282" s="429"/>
      <c r="Z282" s="429"/>
      <c r="AA282" s="429"/>
      <c r="AB282" s="429"/>
      <c r="AC282" s="429"/>
      <c r="AD282" s="429"/>
      <c r="AE282" s="429"/>
      <c r="AF282" s="429"/>
      <c r="AG282" s="429"/>
      <c r="AH282" s="429"/>
      <c r="AI282" s="429"/>
      <c r="AJ282" s="429"/>
      <c r="AK282" s="429"/>
      <c r="AL282" s="429"/>
      <c r="AM282" s="429"/>
      <c r="AN282" s="429"/>
      <c r="AO282" s="429"/>
      <c r="AP282" s="429"/>
      <c r="AQ282" s="429"/>
      <c r="AR282" s="429"/>
      <c r="AS282" s="429"/>
      <c r="AT282" s="429"/>
      <c r="AU282" s="429"/>
      <c r="AV282" s="429"/>
      <c r="AW282" s="429"/>
      <c r="AX282" s="429"/>
      <c r="AY282" s="429"/>
      <c r="AZ282" s="429"/>
      <c r="BA282" s="429"/>
      <c r="BB282" s="429"/>
      <c r="BC282" s="429"/>
      <c r="BD282" s="429"/>
      <c r="BE282" s="429"/>
    </row>
    <row r="283" spans="2:57" s="369" customFormat="1" ht="12.75" hidden="1" customHeight="1" x14ac:dyDescent="0.2">
      <c r="B283" s="310"/>
      <c r="C283" s="429"/>
      <c r="D283" s="429"/>
      <c r="E283" s="429"/>
      <c r="F283" s="429"/>
      <c r="G283" s="429"/>
      <c r="H283" s="429"/>
      <c r="I283" s="429"/>
      <c r="J283" s="429"/>
      <c r="K283" s="429"/>
      <c r="L283" s="429"/>
      <c r="M283" s="473"/>
      <c r="N283" s="429"/>
      <c r="O283" s="429"/>
      <c r="P283" s="429"/>
      <c r="Q283" s="429"/>
      <c r="R283" s="429"/>
      <c r="S283" s="429"/>
      <c r="T283" s="429"/>
      <c r="U283" s="429"/>
      <c r="V283" s="429"/>
      <c r="W283" s="429"/>
      <c r="X283" s="429"/>
      <c r="Y283" s="429"/>
      <c r="Z283" s="429"/>
      <c r="AA283" s="429"/>
      <c r="AB283" s="429"/>
      <c r="AC283" s="429"/>
      <c r="AD283" s="429"/>
      <c r="AE283" s="429"/>
      <c r="AF283" s="429"/>
      <c r="AG283" s="429"/>
      <c r="AH283" s="429"/>
      <c r="AI283" s="429"/>
      <c r="AJ283" s="429"/>
      <c r="AK283" s="429"/>
      <c r="AL283" s="429"/>
      <c r="AM283" s="429"/>
      <c r="AN283" s="429"/>
      <c r="AO283" s="429"/>
      <c r="AP283" s="429"/>
      <c r="AQ283" s="429"/>
      <c r="AR283" s="429"/>
      <c r="AS283" s="429"/>
      <c r="AT283" s="429"/>
      <c r="AU283" s="429"/>
      <c r="AV283" s="429"/>
      <c r="AW283" s="429"/>
      <c r="AX283" s="429"/>
      <c r="AY283" s="429"/>
      <c r="AZ283" s="429"/>
      <c r="BA283" s="429"/>
      <c r="BB283" s="429"/>
      <c r="BC283" s="429"/>
      <c r="BD283" s="429"/>
      <c r="BE283" s="429"/>
    </row>
    <row r="284" spans="2:57" s="369" customFormat="1" ht="12.75" hidden="1" customHeight="1" x14ac:dyDescent="0.2">
      <c r="B284" s="310"/>
      <c r="C284" s="429"/>
      <c r="D284" s="429"/>
      <c r="E284" s="429"/>
      <c r="F284" s="429"/>
      <c r="G284" s="429"/>
      <c r="H284" s="429"/>
      <c r="I284" s="429"/>
      <c r="J284" s="429"/>
      <c r="K284" s="429"/>
      <c r="L284" s="429"/>
      <c r="M284" s="473"/>
      <c r="N284" s="429"/>
      <c r="O284" s="429"/>
      <c r="P284" s="429"/>
      <c r="Q284" s="429"/>
      <c r="R284" s="429"/>
      <c r="S284" s="429"/>
      <c r="T284" s="429"/>
      <c r="U284" s="429"/>
      <c r="V284" s="429"/>
      <c r="W284" s="429"/>
      <c r="X284" s="429"/>
      <c r="Y284" s="429"/>
      <c r="Z284" s="429"/>
      <c r="AA284" s="429"/>
      <c r="AB284" s="429"/>
      <c r="AC284" s="429"/>
      <c r="AD284" s="429"/>
      <c r="AE284" s="429"/>
      <c r="AF284" s="429"/>
      <c r="AG284" s="429"/>
      <c r="AH284" s="429"/>
      <c r="AI284" s="429"/>
      <c r="AJ284" s="429"/>
      <c r="AK284" s="429"/>
      <c r="AL284" s="429"/>
      <c r="AM284" s="429"/>
      <c r="AN284" s="429"/>
      <c r="AO284" s="429"/>
      <c r="AP284" s="429"/>
      <c r="AQ284" s="429"/>
      <c r="AR284" s="429"/>
      <c r="AS284" s="429"/>
      <c r="AT284" s="429"/>
      <c r="AU284" s="429"/>
      <c r="AV284" s="429"/>
      <c r="AW284" s="429"/>
      <c r="AX284" s="429"/>
      <c r="AY284" s="429"/>
      <c r="AZ284" s="429"/>
      <c r="BA284" s="429"/>
      <c r="BB284" s="429"/>
      <c r="BC284" s="429"/>
      <c r="BD284" s="429"/>
      <c r="BE284" s="429"/>
    </row>
    <row r="285" spans="2:57" s="369" customFormat="1" ht="12.75" hidden="1" customHeight="1" x14ac:dyDescent="0.2">
      <c r="B285" s="310"/>
      <c r="C285" s="429"/>
      <c r="D285" s="429"/>
      <c r="E285" s="429"/>
      <c r="F285" s="429"/>
      <c r="G285" s="429"/>
      <c r="H285" s="429"/>
      <c r="I285" s="429"/>
      <c r="J285" s="429"/>
      <c r="K285" s="429"/>
      <c r="L285" s="429"/>
      <c r="M285" s="473"/>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c r="AI285" s="429"/>
      <c r="AJ285" s="429"/>
      <c r="AK285" s="429"/>
      <c r="AL285" s="429"/>
      <c r="AM285" s="429"/>
      <c r="AN285" s="429"/>
      <c r="AO285" s="429"/>
      <c r="AP285" s="429"/>
      <c r="AQ285" s="429"/>
      <c r="AR285" s="429"/>
      <c r="AS285" s="429"/>
      <c r="AT285" s="429"/>
      <c r="AU285" s="429"/>
      <c r="AV285" s="429"/>
      <c r="AW285" s="429"/>
      <c r="AX285" s="429"/>
      <c r="AY285" s="429"/>
      <c r="AZ285" s="429"/>
      <c r="BA285" s="429"/>
      <c r="BB285" s="429"/>
      <c r="BC285" s="429"/>
      <c r="BD285" s="429"/>
      <c r="BE285" s="429"/>
    </row>
    <row r="286" spans="2:57" s="369" customFormat="1" ht="12.75" hidden="1" customHeight="1" x14ac:dyDescent="0.2">
      <c r="B286" s="310"/>
      <c r="C286" s="429"/>
      <c r="D286" s="429"/>
      <c r="E286" s="429"/>
      <c r="F286" s="429"/>
      <c r="G286" s="429"/>
      <c r="H286" s="429"/>
      <c r="I286" s="429"/>
      <c r="J286" s="429"/>
      <c r="K286" s="429"/>
      <c r="L286" s="429"/>
      <c r="M286" s="473"/>
      <c r="N286" s="429"/>
      <c r="O286" s="429"/>
      <c r="P286" s="429"/>
      <c r="Q286" s="429"/>
      <c r="R286" s="429"/>
      <c r="S286" s="429"/>
      <c r="T286" s="429"/>
      <c r="U286" s="429"/>
      <c r="V286" s="429"/>
      <c r="W286" s="429"/>
      <c r="X286" s="429"/>
      <c r="Y286" s="429"/>
      <c r="Z286" s="429"/>
      <c r="AA286" s="429"/>
      <c r="AB286" s="429"/>
      <c r="AC286" s="429"/>
      <c r="AD286" s="429"/>
      <c r="AE286" s="429"/>
      <c r="AF286" s="429"/>
      <c r="AG286" s="429"/>
      <c r="AH286" s="429"/>
      <c r="AI286" s="429"/>
      <c r="AJ286" s="429"/>
      <c r="AK286" s="429"/>
      <c r="AL286" s="429"/>
      <c r="AM286" s="429"/>
      <c r="AN286" s="429"/>
      <c r="AO286" s="429"/>
      <c r="AP286" s="429"/>
      <c r="AQ286" s="429"/>
      <c r="AR286" s="429"/>
      <c r="AS286" s="429"/>
      <c r="AT286" s="429"/>
      <c r="AU286" s="429"/>
      <c r="AV286" s="429"/>
      <c r="AW286" s="429"/>
      <c r="AX286" s="429"/>
      <c r="AY286" s="429"/>
      <c r="AZ286" s="429"/>
      <c r="BA286" s="429"/>
      <c r="BB286" s="429"/>
      <c r="BC286" s="429"/>
      <c r="BD286" s="429"/>
      <c r="BE286" s="429"/>
    </row>
    <row r="287" spans="2:57" s="369" customFormat="1" ht="12.75" hidden="1" customHeight="1" x14ac:dyDescent="0.2">
      <c r="B287" s="310"/>
      <c r="C287" s="429"/>
      <c r="D287" s="429"/>
      <c r="E287" s="429"/>
      <c r="F287" s="429"/>
      <c r="G287" s="429"/>
      <c r="H287" s="429"/>
      <c r="I287" s="429"/>
      <c r="J287" s="429"/>
      <c r="K287" s="429"/>
      <c r="L287" s="429"/>
      <c r="M287" s="473"/>
      <c r="N287" s="429"/>
      <c r="O287" s="429"/>
      <c r="P287" s="429"/>
      <c r="Q287" s="429"/>
      <c r="R287" s="429"/>
      <c r="S287" s="429"/>
      <c r="T287" s="429"/>
      <c r="U287" s="429"/>
      <c r="V287" s="429"/>
      <c r="W287" s="429"/>
      <c r="X287" s="429"/>
      <c r="Y287" s="429"/>
      <c r="Z287" s="429"/>
      <c r="AA287" s="429"/>
      <c r="AB287" s="429"/>
      <c r="AC287" s="429"/>
      <c r="AD287" s="429"/>
      <c r="AE287" s="429"/>
      <c r="AF287" s="429"/>
      <c r="AG287" s="429"/>
      <c r="AH287" s="429"/>
      <c r="AI287" s="429"/>
      <c r="AJ287" s="429"/>
      <c r="AK287" s="429"/>
      <c r="AL287" s="429"/>
      <c r="AM287" s="429"/>
      <c r="AN287" s="429"/>
      <c r="AO287" s="429"/>
      <c r="AP287" s="429"/>
      <c r="AQ287" s="429"/>
      <c r="AR287" s="429"/>
      <c r="AS287" s="429"/>
      <c r="AT287" s="429"/>
      <c r="AU287" s="429"/>
      <c r="AV287" s="429"/>
      <c r="AW287" s="429"/>
      <c r="AX287" s="429"/>
      <c r="AY287" s="429"/>
      <c r="AZ287" s="429"/>
      <c r="BA287" s="429"/>
      <c r="BB287" s="429"/>
      <c r="BC287" s="429"/>
      <c r="BD287" s="429"/>
      <c r="BE287" s="429"/>
    </row>
    <row r="288" spans="2:57" s="369" customFormat="1" ht="12.75" hidden="1" customHeight="1" x14ac:dyDescent="0.2">
      <c r="B288" s="310"/>
      <c r="C288" s="429"/>
      <c r="D288" s="429"/>
      <c r="E288" s="429"/>
      <c r="F288" s="429"/>
      <c r="G288" s="429"/>
      <c r="H288" s="429"/>
      <c r="I288" s="429"/>
      <c r="J288" s="429"/>
      <c r="K288" s="429"/>
      <c r="L288" s="429"/>
      <c r="M288" s="473"/>
      <c r="N288" s="429"/>
      <c r="O288" s="429"/>
      <c r="P288" s="429"/>
      <c r="Q288" s="429"/>
      <c r="R288" s="429"/>
      <c r="S288" s="429"/>
      <c r="T288" s="429"/>
      <c r="U288" s="429"/>
      <c r="V288" s="429"/>
      <c r="W288" s="429"/>
      <c r="X288" s="429"/>
      <c r="Y288" s="429"/>
      <c r="Z288" s="429"/>
      <c r="AA288" s="429"/>
      <c r="AB288" s="429"/>
      <c r="AC288" s="429"/>
      <c r="AD288" s="429"/>
      <c r="AE288" s="429"/>
      <c r="AF288" s="429"/>
      <c r="AG288" s="429"/>
      <c r="AH288" s="429"/>
      <c r="AI288" s="429"/>
      <c r="AJ288" s="429"/>
      <c r="AK288" s="429"/>
      <c r="AL288" s="429"/>
      <c r="AM288" s="429"/>
      <c r="AN288" s="429"/>
      <c r="AO288" s="429"/>
      <c r="AP288" s="429"/>
      <c r="AQ288" s="429"/>
      <c r="AR288" s="429"/>
      <c r="AS288" s="429"/>
      <c r="AT288" s="429"/>
      <c r="AU288" s="429"/>
      <c r="AV288" s="429"/>
      <c r="AW288" s="429"/>
      <c r="AX288" s="429"/>
      <c r="AY288" s="429"/>
      <c r="AZ288" s="429"/>
      <c r="BA288" s="429"/>
      <c r="BB288" s="429"/>
      <c r="BC288" s="429"/>
      <c r="BD288" s="429"/>
      <c r="BE288" s="429"/>
    </row>
    <row r="289" spans="2:57" s="369" customFormat="1" ht="12.75" hidden="1" customHeight="1" x14ac:dyDescent="0.2">
      <c r="B289" s="310"/>
      <c r="C289" s="429"/>
      <c r="D289" s="429"/>
      <c r="E289" s="429"/>
      <c r="F289" s="429"/>
      <c r="G289" s="429"/>
      <c r="H289" s="429"/>
      <c r="I289" s="429"/>
      <c r="J289" s="429"/>
      <c r="K289" s="429"/>
      <c r="L289" s="429"/>
      <c r="M289" s="473"/>
      <c r="N289" s="429"/>
      <c r="O289" s="429"/>
      <c r="P289" s="429"/>
      <c r="Q289" s="429"/>
      <c r="R289" s="429"/>
      <c r="S289" s="429"/>
      <c r="T289" s="429"/>
      <c r="U289" s="429"/>
      <c r="V289" s="429"/>
      <c r="W289" s="429"/>
      <c r="X289" s="429"/>
      <c r="Y289" s="429"/>
      <c r="Z289" s="429"/>
      <c r="AA289" s="429"/>
      <c r="AB289" s="429"/>
      <c r="AC289" s="429"/>
      <c r="AD289" s="429"/>
      <c r="AE289" s="429"/>
      <c r="AF289" s="429"/>
      <c r="AG289" s="429"/>
      <c r="AH289" s="429"/>
      <c r="AI289" s="429"/>
      <c r="AJ289" s="429"/>
      <c r="AK289" s="429"/>
      <c r="AL289" s="429"/>
      <c r="AM289" s="429"/>
      <c r="AN289" s="429"/>
      <c r="AO289" s="429"/>
      <c r="AP289" s="429"/>
      <c r="AQ289" s="429"/>
      <c r="AR289" s="429"/>
      <c r="AS289" s="429"/>
      <c r="AT289" s="429"/>
      <c r="AU289" s="429"/>
      <c r="AV289" s="429"/>
      <c r="AW289" s="429"/>
      <c r="AX289" s="429"/>
      <c r="AY289" s="429"/>
      <c r="AZ289" s="429"/>
      <c r="BA289" s="429"/>
      <c r="BB289" s="429"/>
      <c r="BC289" s="429"/>
      <c r="BD289" s="429"/>
      <c r="BE289" s="429"/>
    </row>
    <row r="290" spans="2:57" s="369" customFormat="1" ht="12.75" hidden="1" customHeight="1" x14ac:dyDescent="0.2">
      <c r="B290" s="310"/>
      <c r="C290" s="429"/>
      <c r="D290" s="429"/>
      <c r="E290" s="429"/>
      <c r="F290" s="429"/>
      <c r="G290" s="429"/>
      <c r="H290" s="429"/>
      <c r="I290" s="429"/>
      <c r="J290" s="429"/>
      <c r="K290" s="429"/>
      <c r="L290" s="429"/>
      <c r="M290" s="473"/>
      <c r="N290" s="429"/>
      <c r="O290" s="429"/>
      <c r="P290" s="429"/>
      <c r="Q290" s="429"/>
      <c r="R290" s="429"/>
      <c r="S290" s="429"/>
      <c r="T290" s="429"/>
      <c r="U290" s="429"/>
      <c r="V290" s="429"/>
      <c r="W290" s="429"/>
      <c r="X290" s="429"/>
      <c r="Y290" s="429"/>
      <c r="Z290" s="429"/>
      <c r="AA290" s="429"/>
      <c r="AB290" s="429"/>
      <c r="AC290" s="429"/>
      <c r="AD290" s="429"/>
      <c r="AE290" s="429"/>
      <c r="AF290" s="429"/>
      <c r="AG290" s="429"/>
      <c r="AH290" s="429"/>
      <c r="AI290" s="429"/>
      <c r="AJ290" s="429"/>
      <c r="AK290" s="429"/>
      <c r="AL290" s="429"/>
      <c r="AM290" s="429"/>
      <c r="AN290" s="429"/>
      <c r="AO290" s="429"/>
      <c r="AP290" s="429"/>
      <c r="AQ290" s="429"/>
      <c r="AR290" s="429"/>
      <c r="AS290" s="429"/>
      <c r="AT290" s="429"/>
      <c r="AU290" s="429"/>
      <c r="AV290" s="429"/>
      <c r="AW290" s="429"/>
      <c r="AX290" s="429"/>
      <c r="AY290" s="429"/>
      <c r="AZ290" s="429"/>
      <c r="BA290" s="429"/>
      <c r="BB290" s="429"/>
      <c r="BC290" s="429"/>
      <c r="BD290" s="429"/>
      <c r="BE290" s="429"/>
    </row>
    <row r="291" spans="2:57" s="369" customFormat="1" ht="12.75" hidden="1" customHeight="1" x14ac:dyDescent="0.2">
      <c r="B291" s="310"/>
      <c r="C291" s="429"/>
      <c r="D291" s="429"/>
      <c r="E291" s="429"/>
      <c r="F291" s="429"/>
      <c r="G291" s="429"/>
      <c r="H291" s="429"/>
      <c r="I291" s="429"/>
      <c r="J291" s="429"/>
      <c r="K291" s="429"/>
      <c r="L291" s="429"/>
      <c r="M291" s="473"/>
      <c r="N291" s="429"/>
      <c r="O291" s="429"/>
      <c r="P291" s="429"/>
      <c r="Q291" s="429"/>
      <c r="R291" s="429"/>
      <c r="S291" s="429"/>
      <c r="T291" s="429"/>
      <c r="U291" s="429"/>
      <c r="V291" s="429"/>
      <c r="W291" s="429"/>
      <c r="X291" s="429"/>
      <c r="Y291" s="429"/>
      <c r="Z291" s="429"/>
      <c r="AA291" s="429"/>
      <c r="AB291" s="429"/>
      <c r="AC291" s="429"/>
      <c r="AD291" s="429"/>
      <c r="AE291" s="429"/>
      <c r="AF291" s="429"/>
      <c r="AG291" s="429"/>
      <c r="AH291" s="429"/>
      <c r="AI291" s="429"/>
      <c r="AJ291" s="429"/>
      <c r="AK291" s="429"/>
      <c r="AL291" s="429"/>
      <c r="AM291" s="429"/>
      <c r="AN291" s="429"/>
      <c r="AO291" s="429"/>
      <c r="AP291" s="429"/>
      <c r="AQ291" s="429"/>
      <c r="AR291" s="429"/>
      <c r="AS291" s="429"/>
      <c r="AT291" s="429"/>
      <c r="AU291" s="429"/>
      <c r="AV291" s="429"/>
      <c r="AW291" s="429"/>
      <c r="AX291" s="429"/>
      <c r="AY291" s="429"/>
      <c r="AZ291" s="429"/>
      <c r="BA291" s="429"/>
      <c r="BB291" s="429"/>
      <c r="BC291" s="429"/>
      <c r="BD291" s="429"/>
      <c r="BE291" s="429"/>
    </row>
    <row r="292" spans="2:57" s="369" customFormat="1" ht="12.75" hidden="1" customHeight="1" x14ac:dyDescent="0.2">
      <c r="B292" s="310"/>
      <c r="C292" s="429"/>
      <c r="D292" s="429"/>
      <c r="E292" s="429"/>
      <c r="F292" s="429"/>
      <c r="G292" s="429"/>
      <c r="H292" s="429"/>
      <c r="I292" s="429"/>
      <c r="J292" s="429"/>
      <c r="K292" s="429"/>
      <c r="L292" s="429"/>
      <c r="M292" s="473"/>
      <c r="N292" s="429"/>
      <c r="O292" s="429"/>
      <c r="P292" s="429"/>
      <c r="Q292" s="429"/>
      <c r="R292" s="429"/>
      <c r="S292" s="429"/>
      <c r="T292" s="429"/>
      <c r="U292" s="429"/>
      <c r="V292" s="429"/>
      <c r="W292" s="429"/>
      <c r="X292" s="429"/>
      <c r="Y292" s="429"/>
      <c r="Z292" s="429"/>
      <c r="AA292" s="429"/>
      <c r="AB292" s="429"/>
      <c r="AC292" s="429"/>
      <c r="AD292" s="429"/>
      <c r="AE292" s="429"/>
      <c r="AF292" s="429"/>
      <c r="AG292" s="429"/>
      <c r="AH292" s="429"/>
      <c r="AI292" s="429"/>
      <c r="AJ292" s="429"/>
      <c r="AK292" s="429"/>
      <c r="AL292" s="429"/>
      <c r="AM292" s="429"/>
      <c r="AN292" s="429"/>
      <c r="AO292" s="429"/>
      <c r="AP292" s="429"/>
      <c r="AQ292" s="429"/>
      <c r="AR292" s="429"/>
      <c r="AS292" s="429"/>
      <c r="AT292" s="429"/>
      <c r="AU292" s="429"/>
      <c r="AV292" s="429"/>
      <c r="AW292" s="429"/>
      <c r="AX292" s="429"/>
      <c r="AY292" s="429"/>
      <c r="AZ292" s="429"/>
      <c r="BA292" s="429"/>
      <c r="BB292" s="429"/>
      <c r="BC292" s="429"/>
      <c r="BD292" s="429"/>
      <c r="BE292" s="429"/>
    </row>
    <row r="293" spans="2:57" s="369" customFormat="1" ht="12.75" hidden="1" customHeight="1" x14ac:dyDescent="0.2">
      <c r="B293" s="310"/>
      <c r="C293" s="429"/>
      <c r="D293" s="429"/>
      <c r="E293" s="429"/>
      <c r="F293" s="429"/>
      <c r="G293" s="429"/>
      <c r="H293" s="429"/>
      <c r="I293" s="429"/>
      <c r="J293" s="429"/>
      <c r="K293" s="429"/>
      <c r="L293" s="429"/>
      <c r="M293" s="473"/>
      <c r="N293" s="429"/>
      <c r="O293" s="429"/>
      <c r="P293" s="429"/>
      <c r="Q293" s="429"/>
      <c r="R293" s="429"/>
      <c r="S293" s="429"/>
      <c r="T293" s="429"/>
      <c r="U293" s="429"/>
      <c r="V293" s="429"/>
      <c r="W293" s="429"/>
      <c r="X293" s="429"/>
      <c r="Y293" s="429"/>
      <c r="Z293" s="429"/>
      <c r="AA293" s="429"/>
      <c r="AB293" s="429"/>
      <c r="AC293" s="429"/>
      <c r="AD293" s="429"/>
      <c r="AE293" s="429"/>
      <c r="AF293" s="429"/>
      <c r="AG293" s="429"/>
      <c r="AH293" s="429"/>
      <c r="AI293" s="429"/>
      <c r="AJ293" s="429"/>
      <c r="AK293" s="429"/>
      <c r="AL293" s="429"/>
      <c r="AM293" s="429"/>
      <c r="AN293" s="429"/>
      <c r="AO293" s="429"/>
      <c r="AP293" s="429"/>
      <c r="AQ293" s="429"/>
      <c r="AR293" s="429"/>
      <c r="AS293" s="429"/>
      <c r="AT293" s="429"/>
      <c r="AU293" s="429"/>
      <c r="AV293" s="429"/>
      <c r="AW293" s="429"/>
      <c r="AX293" s="429"/>
      <c r="AY293" s="429"/>
      <c r="AZ293" s="429"/>
      <c r="BA293" s="429"/>
      <c r="BB293" s="429"/>
      <c r="BC293" s="429"/>
      <c r="BD293" s="429"/>
      <c r="BE293" s="429"/>
    </row>
    <row r="294" spans="2:57" s="369" customFormat="1" ht="12.75" hidden="1" customHeight="1" x14ac:dyDescent="0.2">
      <c r="B294" s="310"/>
      <c r="C294" s="429"/>
      <c r="D294" s="429"/>
      <c r="E294" s="429"/>
      <c r="F294" s="429"/>
      <c r="G294" s="429"/>
      <c r="H294" s="429"/>
      <c r="I294" s="429"/>
      <c r="J294" s="429"/>
      <c r="K294" s="429"/>
      <c r="L294" s="429"/>
      <c r="M294" s="473"/>
      <c r="N294" s="429"/>
      <c r="O294" s="429"/>
      <c r="P294" s="429"/>
      <c r="Q294" s="429"/>
      <c r="R294" s="429"/>
      <c r="S294" s="429"/>
      <c r="T294" s="429"/>
      <c r="U294" s="429"/>
      <c r="V294" s="429"/>
      <c r="W294" s="429"/>
      <c r="X294" s="429"/>
      <c r="Y294" s="429"/>
      <c r="Z294" s="429"/>
      <c r="AA294" s="429"/>
      <c r="AB294" s="429"/>
      <c r="AC294" s="429"/>
      <c r="AD294" s="429"/>
      <c r="AE294" s="429"/>
      <c r="AF294" s="429"/>
      <c r="AG294" s="429"/>
      <c r="AH294" s="429"/>
      <c r="AI294" s="429"/>
      <c r="AJ294" s="429"/>
      <c r="AK294" s="429"/>
      <c r="AL294" s="429"/>
      <c r="AM294" s="429"/>
      <c r="AN294" s="429"/>
      <c r="AO294" s="429"/>
      <c r="AP294" s="429"/>
      <c r="AQ294" s="429"/>
      <c r="AR294" s="429"/>
      <c r="AS294" s="429"/>
      <c r="AT294" s="429"/>
      <c r="AU294" s="429"/>
      <c r="AV294" s="429"/>
      <c r="AW294" s="429"/>
      <c r="AX294" s="429"/>
      <c r="AY294" s="429"/>
      <c r="AZ294" s="429"/>
      <c r="BA294" s="429"/>
      <c r="BB294" s="429"/>
      <c r="BC294" s="429"/>
      <c r="BD294" s="429"/>
      <c r="BE294" s="429"/>
    </row>
    <row r="295" spans="2:57" s="369" customFormat="1" ht="12.75" hidden="1" customHeight="1" x14ac:dyDescent="0.2">
      <c r="B295" s="310"/>
      <c r="C295" s="429"/>
      <c r="D295" s="429"/>
      <c r="E295" s="429"/>
      <c r="F295" s="429"/>
      <c r="G295" s="429"/>
      <c r="H295" s="429"/>
      <c r="I295" s="429"/>
      <c r="J295" s="429"/>
      <c r="K295" s="429"/>
      <c r="L295" s="429"/>
      <c r="M295" s="473"/>
      <c r="N295" s="429"/>
      <c r="O295" s="429"/>
      <c r="P295" s="429"/>
      <c r="Q295" s="429"/>
      <c r="R295" s="429"/>
      <c r="S295" s="429"/>
      <c r="T295" s="429"/>
      <c r="U295" s="429"/>
      <c r="V295" s="429"/>
      <c r="W295" s="429"/>
      <c r="X295" s="429"/>
      <c r="Y295" s="429"/>
      <c r="Z295" s="429"/>
      <c r="AA295" s="429"/>
      <c r="AB295" s="429"/>
      <c r="AC295" s="429"/>
      <c r="AD295" s="429"/>
      <c r="AE295" s="429"/>
      <c r="AF295" s="429"/>
      <c r="AG295" s="429"/>
      <c r="AH295" s="429"/>
      <c r="AI295" s="429"/>
      <c r="AJ295" s="429"/>
      <c r="AK295" s="429"/>
      <c r="AL295" s="429"/>
      <c r="AM295" s="429"/>
      <c r="AN295" s="429"/>
      <c r="AO295" s="429"/>
      <c r="AP295" s="429"/>
      <c r="AQ295" s="429"/>
      <c r="AR295" s="429"/>
      <c r="AS295" s="429"/>
      <c r="AT295" s="429"/>
      <c r="AU295" s="429"/>
      <c r="AV295" s="429"/>
      <c r="AW295" s="429"/>
      <c r="AX295" s="429"/>
      <c r="AY295" s="429"/>
      <c r="AZ295" s="429"/>
      <c r="BA295" s="429"/>
      <c r="BB295" s="429"/>
      <c r="BC295" s="429"/>
      <c r="BD295" s="429"/>
      <c r="BE295" s="429"/>
    </row>
    <row r="296" spans="2:57" s="369" customFormat="1" ht="12.75" hidden="1" customHeight="1" x14ac:dyDescent="0.2">
      <c r="B296" s="310"/>
      <c r="C296" s="429"/>
      <c r="D296" s="429"/>
      <c r="E296" s="429"/>
      <c r="F296" s="429"/>
      <c r="G296" s="429"/>
      <c r="H296" s="429"/>
      <c r="I296" s="429"/>
      <c r="J296" s="429"/>
      <c r="K296" s="429"/>
      <c r="L296" s="429"/>
      <c r="M296" s="473"/>
      <c r="N296" s="429"/>
      <c r="O296" s="429"/>
      <c r="P296" s="429"/>
      <c r="Q296" s="429"/>
      <c r="R296" s="429"/>
      <c r="S296" s="429"/>
      <c r="T296" s="429"/>
      <c r="U296" s="429"/>
      <c r="V296" s="429"/>
      <c r="W296" s="429"/>
      <c r="X296" s="429"/>
      <c r="Y296" s="429"/>
      <c r="Z296" s="429"/>
      <c r="AA296" s="429"/>
      <c r="AB296" s="429"/>
      <c r="AC296" s="429"/>
      <c r="AD296" s="429"/>
      <c r="AE296" s="429"/>
      <c r="AF296" s="429"/>
      <c r="AG296" s="429"/>
      <c r="AH296" s="429"/>
      <c r="AI296" s="429"/>
      <c r="AJ296" s="429"/>
      <c r="AK296" s="429"/>
      <c r="AL296" s="429"/>
      <c r="AM296" s="429"/>
      <c r="AN296" s="429"/>
      <c r="AO296" s="429"/>
      <c r="AP296" s="429"/>
      <c r="AQ296" s="429"/>
      <c r="AR296" s="429"/>
      <c r="AS296" s="429"/>
      <c r="AT296" s="429"/>
      <c r="AU296" s="429"/>
      <c r="AV296" s="429"/>
      <c r="AW296" s="429"/>
      <c r="AX296" s="429"/>
      <c r="AY296" s="429"/>
      <c r="AZ296" s="429"/>
      <c r="BA296" s="429"/>
      <c r="BB296" s="429"/>
      <c r="BC296" s="429"/>
      <c r="BD296" s="429"/>
      <c r="BE296" s="429"/>
    </row>
    <row r="297" spans="2:57" s="369" customFormat="1" ht="12.75" hidden="1" customHeight="1" x14ac:dyDescent="0.2">
      <c r="B297" s="310"/>
      <c r="C297" s="429"/>
      <c r="D297" s="429"/>
      <c r="E297" s="429"/>
      <c r="F297" s="429"/>
      <c r="G297" s="429"/>
      <c r="H297" s="429"/>
      <c r="I297" s="429"/>
      <c r="J297" s="429"/>
      <c r="K297" s="429"/>
      <c r="L297" s="429"/>
      <c r="M297" s="473"/>
      <c r="N297" s="429"/>
      <c r="O297" s="429"/>
      <c r="P297" s="429"/>
      <c r="Q297" s="429"/>
      <c r="R297" s="429"/>
      <c r="S297" s="429"/>
      <c r="T297" s="429"/>
      <c r="U297" s="429"/>
      <c r="V297" s="429"/>
      <c r="W297" s="429"/>
      <c r="X297" s="429"/>
      <c r="Y297" s="429"/>
      <c r="Z297" s="429"/>
      <c r="AA297" s="429"/>
      <c r="AB297" s="429"/>
      <c r="AC297" s="429"/>
      <c r="AD297" s="429"/>
      <c r="AE297" s="429"/>
      <c r="AF297" s="429"/>
      <c r="AG297" s="429"/>
      <c r="AH297" s="429"/>
      <c r="AI297" s="429"/>
      <c r="AJ297" s="429"/>
      <c r="AK297" s="429"/>
      <c r="AL297" s="429"/>
      <c r="AM297" s="429"/>
      <c r="AN297" s="429"/>
      <c r="AO297" s="429"/>
      <c r="AP297" s="429"/>
      <c r="AQ297" s="429"/>
      <c r="AR297" s="429"/>
      <c r="AS297" s="429"/>
      <c r="AT297" s="429"/>
      <c r="AU297" s="429"/>
      <c r="AV297" s="429"/>
      <c r="AW297" s="429"/>
      <c r="AX297" s="429"/>
      <c r="AY297" s="429"/>
      <c r="AZ297" s="429"/>
      <c r="BA297" s="429"/>
      <c r="BB297" s="429"/>
      <c r="BC297" s="429"/>
      <c r="BD297" s="429"/>
      <c r="BE297" s="429"/>
    </row>
    <row r="298" spans="2:57" s="369" customFormat="1" ht="12.75" hidden="1" customHeight="1" x14ac:dyDescent="0.2">
      <c r="B298" s="310"/>
      <c r="C298" s="429"/>
      <c r="D298" s="429"/>
      <c r="E298" s="429"/>
      <c r="F298" s="429"/>
      <c r="G298" s="429"/>
      <c r="H298" s="429"/>
      <c r="I298" s="429"/>
      <c r="J298" s="429"/>
      <c r="K298" s="429"/>
      <c r="L298" s="429"/>
      <c r="M298" s="473"/>
      <c r="N298" s="429"/>
      <c r="O298" s="429"/>
      <c r="P298" s="429"/>
      <c r="Q298" s="429"/>
      <c r="R298" s="429"/>
      <c r="S298" s="429"/>
      <c r="T298" s="429"/>
      <c r="U298" s="429"/>
      <c r="V298" s="429"/>
      <c r="W298" s="429"/>
      <c r="X298" s="429"/>
      <c r="Y298" s="429"/>
      <c r="Z298" s="429"/>
      <c r="AA298" s="429"/>
      <c r="AB298" s="429"/>
      <c r="AC298" s="429"/>
      <c r="AD298" s="429"/>
      <c r="AE298" s="429"/>
      <c r="AF298" s="429"/>
      <c r="AG298" s="429"/>
      <c r="AH298" s="429"/>
      <c r="AI298" s="429"/>
      <c r="AJ298" s="429"/>
      <c r="AK298" s="429"/>
      <c r="AL298" s="429"/>
      <c r="AM298" s="429"/>
      <c r="AN298" s="429"/>
      <c r="AO298" s="429"/>
      <c r="AP298" s="429"/>
      <c r="AQ298" s="429"/>
      <c r="AR298" s="429"/>
      <c r="AS298" s="429"/>
      <c r="AT298" s="429"/>
      <c r="AU298" s="429"/>
      <c r="AV298" s="429"/>
      <c r="AW298" s="429"/>
      <c r="AX298" s="429"/>
      <c r="AY298" s="429"/>
      <c r="AZ298" s="429"/>
      <c r="BA298" s="429"/>
      <c r="BB298" s="429"/>
      <c r="BC298" s="429"/>
      <c r="BD298" s="429"/>
      <c r="BE298" s="429"/>
    </row>
    <row r="299" spans="2:57" s="369" customFormat="1" ht="12.75" hidden="1" customHeight="1" x14ac:dyDescent="0.2">
      <c r="B299" s="310"/>
      <c r="C299" s="429"/>
      <c r="D299" s="429"/>
      <c r="E299" s="429"/>
      <c r="F299" s="429"/>
      <c r="G299" s="429"/>
      <c r="H299" s="429"/>
      <c r="I299" s="429"/>
      <c r="J299" s="429"/>
      <c r="K299" s="429"/>
      <c r="L299" s="429"/>
      <c r="M299" s="473"/>
      <c r="N299" s="429"/>
      <c r="O299" s="429"/>
      <c r="P299" s="429"/>
      <c r="Q299" s="429"/>
      <c r="R299" s="429"/>
      <c r="S299" s="429"/>
      <c r="T299" s="429"/>
      <c r="U299" s="429"/>
      <c r="V299" s="429"/>
      <c r="W299" s="429"/>
      <c r="X299" s="429"/>
      <c r="Y299" s="429"/>
      <c r="Z299" s="429"/>
      <c r="AA299" s="429"/>
      <c r="AB299" s="429"/>
      <c r="AC299" s="429"/>
      <c r="AD299" s="429"/>
      <c r="AE299" s="429"/>
      <c r="AF299" s="429"/>
      <c r="AG299" s="429"/>
      <c r="AH299" s="429"/>
      <c r="AI299" s="429"/>
      <c r="AJ299" s="429"/>
      <c r="AK299" s="429"/>
      <c r="AL299" s="429"/>
      <c r="AM299" s="429"/>
      <c r="AN299" s="429"/>
      <c r="AO299" s="429"/>
      <c r="AP299" s="429"/>
      <c r="AQ299" s="429"/>
      <c r="AR299" s="429"/>
      <c r="AS299" s="429"/>
      <c r="AT299" s="429"/>
      <c r="AU299" s="429"/>
      <c r="AV299" s="429"/>
      <c r="AW299" s="429"/>
      <c r="AX299" s="429"/>
      <c r="AY299" s="429"/>
      <c r="AZ299" s="429"/>
      <c r="BA299" s="429"/>
      <c r="BB299" s="429"/>
      <c r="BC299" s="429"/>
      <c r="BD299" s="429"/>
      <c r="BE299" s="429"/>
    </row>
    <row r="300" spans="2:57" s="369" customFormat="1" ht="12.75" hidden="1" customHeight="1" x14ac:dyDescent="0.2">
      <c r="B300" s="310"/>
      <c r="C300" s="429"/>
      <c r="D300" s="429"/>
      <c r="E300" s="429"/>
      <c r="F300" s="429"/>
      <c r="G300" s="429"/>
      <c r="H300" s="429"/>
      <c r="I300" s="429"/>
      <c r="J300" s="429"/>
      <c r="K300" s="429"/>
      <c r="L300" s="429"/>
      <c r="M300" s="473"/>
      <c r="N300" s="429"/>
      <c r="O300" s="429"/>
      <c r="P300" s="429"/>
      <c r="Q300" s="429"/>
      <c r="R300" s="429"/>
      <c r="S300" s="429"/>
      <c r="T300" s="429"/>
      <c r="U300" s="429"/>
      <c r="V300" s="429"/>
      <c r="W300" s="429"/>
      <c r="X300" s="429"/>
      <c r="Y300" s="429"/>
      <c r="Z300" s="429"/>
      <c r="AA300" s="429"/>
      <c r="AB300" s="429"/>
      <c r="AC300" s="429"/>
      <c r="AD300" s="429"/>
      <c r="AE300" s="429"/>
      <c r="AF300" s="429"/>
      <c r="AG300" s="429"/>
      <c r="AH300" s="429"/>
      <c r="AI300" s="429"/>
      <c r="AJ300" s="429"/>
      <c r="AK300" s="429"/>
      <c r="AL300" s="429"/>
      <c r="AM300" s="429"/>
      <c r="AN300" s="429"/>
      <c r="AO300" s="429"/>
      <c r="AP300" s="429"/>
      <c r="AQ300" s="429"/>
      <c r="AR300" s="429"/>
      <c r="AS300" s="429"/>
      <c r="AT300" s="429"/>
      <c r="AU300" s="429"/>
      <c r="AV300" s="429"/>
      <c r="AW300" s="429"/>
      <c r="AX300" s="429"/>
      <c r="AY300" s="429"/>
      <c r="AZ300" s="429"/>
      <c r="BA300" s="429"/>
      <c r="BB300" s="429"/>
      <c r="BC300" s="429"/>
      <c r="BD300" s="429"/>
      <c r="BE300" s="429"/>
    </row>
    <row r="301" spans="2:57" s="369" customFormat="1" ht="12.75" hidden="1" customHeight="1" x14ac:dyDescent="0.2">
      <c r="B301" s="310"/>
      <c r="C301" s="429"/>
      <c r="D301" s="429"/>
      <c r="E301" s="429"/>
      <c r="F301" s="429"/>
      <c r="G301" s="429"/>
      <c r="H301" s="429"/>
      <c r="I301" s="429"/>
      <c r="J301" s="429"/>
      <c r="K301" s="429"/>
      <c r="L301" s="429"/>
      <c r="M301" s="473"/>
      <c r="N301" s="429"/>
      <c r="O301" s="429"/>
      <c r="P301" s="429"/>
      <c r="Q301" s="429"/>
      <c r="R301" s="429"/>
      <c r="S301" s="429"/>
      <c r="T301" s="429"/>
      <c r="U301" s="429"/>
      <c r="V301" s="429"/>
      <c r="W301" s="429"/>
      <c r="X301" s="429"/>
      <c r="Y301" s="429"/>
      <c r="Z301" s="429"/>
      <c r="AA301" s="429"/>
      <c r="AB301" s="429"/>
      <c r="AC301" s="429"/>
      <c r="AD301" s="429"/>
      <c r="AE301" s="429"/>
      <c r="AF301" s="429"/>
      <c r="AG301" s="429"/>
      <c r="AH301" s="429"/>
      <c r="AI301" s="429"/>
      <c r="AJ301" s="429"/>
      <c r="AK301" s="429"/>
      <c r="AL301" s="429"/>
      <c r="AM301" s="429"/>
      <c r="AN301" s="429"/>
      <c r="AO301" s="429"/>
      <c r="AP301" s="429"/>
      <c r="AQ301" s="429"/>
      <c r="AR301" s="429"/>
      <c r="AS301" s="429"/>
      <c r="AT301" s="429"/>
      <c r="AU301" s="429"/>
      <c r="AV301" s="429"/>
      <c r="AW301" s="429"/>
      <c r="AX301" s="429"/>
      <c r="AY301" s="429"/>
      <c r="AZ301" s="429"/>
      <c r="BA301" s="429"/>
      <c r="BB301" s="429"/>
      <c r="BC301" s="429"/>
      <c r="BD301" s="429"/>
      <c r="BE301" s="429"/>
    </row>
    <row r="302" spans="2:57" s="369" customFormat="1" ht="12.75" hidden="1" customHeight="1" x14ac:dyDescent="0.2">
      <c r="B302" s="310"/>
      <c r="C302" s="429"/>
      <c r="D302" s="429"/>
      <c r="E302" s="429"/>
      <c r="F302" s="429"/>
      <c r="G302" s="429"/>
      <c r="H302" s="429"/>
      <c r="I302" s="429"/>
      <c r="J302" s="429"/>
      <c r="K302" s="429"/>
      <c r="L302" s="429"/>
      <c r="M302" s="473"/>
      <c r="N302" s="429"/>
      <c r="O302" s="429"/>
      <c r="P302" s="429"/>
      <c r="Q302" s="429"/>
      <c r="R302" s="429"/>
      <c r="S302" s="429"/>
      <c r="T302" s="429"/>
      <c r="U302" s="429"/>
      <c r="V302" s="429"/>
      <c r="W302" s="429"/>
      <c r="X302" s="429"/>
      <c r="Y302" s="429"/>
      <c r="Z302" s="429"/>
      <c r="AA302" s="429"/>
      <c r="AB302" s="429"/>
      <c r="AC302" s="429"/>
      <c r="AD302" s="429"/>
      <c r="AE302" s="429"/>
      <c r="AF302" s="429"/>
      <c r="AG302" s="429"/>
      <c r="AH302" s="429"/>
      <c r="AI302" s="429"/>
      <c r="AJ302" s="429"/>
      <c r="AK302" s="429"/>
      <c r="AL302" s="429"/>
      <c r="AM302" s="429"/>
      <c r="AN302" s="429"/>
      <c r="AO302" s="429"/>
      <c r="AP302" s="429"/>
      <c r="AQ302" s="429"/>
      <c r="AR302" s="429"/>
      <c r="AS302" s="429"/>
      <c r="AT302" s="429"/>
      <c r="AU302" s="429"/>
      <c r="AV302" s="429"/>
      <c r="AW302" s="429"/>
      <c r="AX302" s="429"/>
      <c r="AY302" s="429"/>
      <c r="AZ302" s="429"/>
      <c r="BA302" s="429"/>
      <c r="BB302" s="429"/>
      <c r="BC302" s="429"/>
      <c r="BD302" s="429"/>
      <c r="BE302" s="429"/>
    </row>
    <row r="303" spans="2:57" s="369" customFormat="1" ht="12.75" hidden="1" customHeight="1" x14ac:dyDescent="0.2">
      <c r="B303" s="310"/>
      <c r="C303" s="429"/>
      <c r="D303" s="429"/>
      <c r="E303" s="429"/>
      <c r="F303" s="429"/>
      <c r="G303" s="429"/>
      <c r="H303" s="429"/>
      <c r="I303" s="429"/>
      <c r="J303" s="429"/>
      <c r="K303" s="429"/>
      <c r="L303" s="429"/>
      <c r="M303" s="473"/>
      <c r="N303" s="429"/>
      <c r="O303" s="429"/>
      <c r="P303" s="429"/>
      <c r="Q303" s="429"/>
      <c r="R303" s="429"/>
      <c r="S303" s="429"/>
      <c r="T303" s="429"/>
      <c r="U303" s="429"/>
      <c r="V303" s="429"/>
      <c r="W303" s="429"/>
      <c r="X303" s="429"/>
      <c r="Y303" s="429"/>
      <c r="Z303" s="429"/>
      <c r="AA303" s="429"/>
      <c r="AB303" s="429"/>
      <c r="AC303" s="429"/>
      <c r="AD303" s="429"/>
      <c r="AE303" s="429"/>
      <c r="AF303" s="429"/>
      <c r="AG303" s="429"/>
      <c r="AH303" s="429"/>
      <c r="AI303" s="429"/>
      <c r="AJ303" s="429"/>
      <c r="AK303" s="429"/>
      <c r="AL303" s="429"/>
      <c r="AM303" s="429"/>
      <c r="AN303" s="429"/>
      <c r="AO303" s="429"/>
      <c r="AP303" s="429"/>
      <c r="AQ303" s="429"/>
      <c r="AR303" s="429"/>
      <c r="AS303" s="429"/>
      <c r="AT303" s="429"/>
      <c r="AU303" s="429"/>
      <c r="AV303" s="429"/>
      <c r="AW303" s="429"/>
      <c r="AX303" s="429"/>
      <c r="AY303" s="429"/>
      <c r="AZ303" s="429"/>
      <c r="BA303" s="429"/>
      <c r="BB303" s="429"/>
      <c r="BC303" s="429"/>
      <c r="BD303" s="429"/>
      <c r="BE303" s="429"/>
    </row>
    <row r="304" spans="2:57" s="369" customFormat="1" ht="12.75" hidden="1" customHeight="1" x14ac:dyDescent="0.2">
      <c r="B304" s="310"/>
      <c r="C304" s="429"/>
      <c r="D304" s="429"/>
      <c r="E304" s="429"/>
      <c r="F304" s="429"/>
      <c r="G304" s="429"/>
      <c r="H304" s="429"/>
      <c r="I304" s="429"/>
      <c r="J304" s="429"/>
      <c r="K304" s="429"/>
      <c r="L304" s="429"/>
      <c r="M304" s="473"/>
      <c r="N304" s="429"/>
      <c r="O304" s="429"/>
      <c r="P304" s="429"/>
      <c r="Q304" s="429"/>
      <c r="R304" s="429"/>
      <c r="S304" s="429"/>
      <c r="T304" s="429"/>
      <c r="U304" s="429"/>
      <c r="V304" s="429"/>
      <c r="W304" s="429"/>
      <c r="X304" s="429"/>
      <c r="Y304" s="429"/>
      <c r="Z304" s="429"/>
      <c r="AA304" s="429"/>
      <c r="AB304" s="429"/>
      <c r="AC304" s="429"/>
      <c r="AD304" s="429"/>
      <c r="AE304" s="429"/>
      <c r="AF304" s="429"/>
      <c r="AG304" s="429"/>
      <c r="AH304" s="429"/>
      <c r="AI304" s="429"/>
      <c r="AJ304" s="429"/>
      <c r="AK304" s="429"/>
      <c r="AL304" s="429"/>
      <c r="AM304" s="429"/>
      <c r="AN304" s="429"/>
      <c r="AO304" s="429"/>
      <c r="AP304" s="429"/>
      <c r="AQ304" s="429"/>
      <c r="AR304" s="429"/>
      <c r="AS304" s="429"/>
      <c r="AT304" s="429"/>
      <c r="AU304" s="429"/>
      <c r="AV304" s="429"/>
      <c r="AW304" s="429"/>
      <c r="AX304" s="429"/>
      <c r="AY304" s="429"/>
      <c r="AZ304" s="429"/>
      <c r="BA304" s="429"/>
      <c r="BB304" s="429"/>
      <c r="BC304" s="429"/>
      <c r="BD304" s="429"/>
      <c r="BE304" s="429"/>
    </row>
    <row r="305" spans="2:57" s="369" customFormat="1" ht="12.75" hidden="1" customHeight="1" x14ac:dyDescent="0.2">
      <c r="B305" s="310"/>
      <c r="C305" s="429"/>
      <c r="D305" s="429"/>
      <c r="E305" s="429"/>
      <c r="F305" s="429"/>
      <c r="G305" s="429"/>
      <c r="H305" s="429"/>
      <c r="I305" s="429"/>
      <c r="J305" s="429"/>
      <c r="K305" s="429"/>
      <c r="L305" s="429"/>
      <c r="M305" s="473"/>
      <c r="N305" s="429"/>
      <c r="O305" s="429"/>
      <c r="P305" s="429"/>
      <c r="Q305" s="429"/>
      <c r="R305" s="429"/>
      <c r="S305" s="429"/>
      <c r="T305" s="429"/>
      <c r="U305" s="429"/>
      <c r="V305" s="429"/>
      <c r="W305" s="429"/>
      <c r="X305" s="429"/>
      <c r="Y305" s="429"/>
      <c r="Z305" s="429"/>
      <c r="AA305" s="429"/>
      <c r="AB305" s="429"/>
      <c r="AC305" s="429"/>
      <c r="AD305" s="429"/>
      <c r="AE305" s="429"/>
      <c r="AF305" s="429"/>
      <c r="AG305" s="429"/>
      <c r="AH305" s="429"/>
      <c r="AI305" s="429"/>
      <c r="AJ305" s="429"/>
      <c r="AK305" s="429"/>
      <c r="AL305" s="429"/>
      <c r="AM305" s="429"/>
      <c r="AN305" s="429"/>
      <c r="AO305" s="429"/>
      <c r="AP305" s="429"/>
      <c r="AQ305" s="429"/>
      <c r="AR305" s="429"/>
      <c r="AS305" s="429"/>
      <c r="AT305" s="429"/>
      <c r="AU305" s="429"/>
      <c r="AV305" s="429"/>
      <c r="AW305" s="429"/>
      <c r="AX305" s="429"/>
      <c r="AY305" s="429"/>
      <c r="AZ305" s="429"/>
      <c r="BA305" s="429"/>
      <c r="BB305" s="429"/>
      <c r="BC305" s="429"/>
      <c r="BD305" s="429"/>
      <c r="BE305" s="429"/>
    </row>
    <row r="306" spans="2:57" s="369" customFormat="1" ht="12.75" hidden="1" customHeight="1" x14ac:dyDescent="0.2">
      <c r="B306" s="310"/>
      <c r="C306" s="429"/>
      <c r="D306" s="429"/>
      <c r="E306" s="429"/>
      <c r="F306" s="429"/>
      <c r="G306" s="429"/>
      <c r="H306" s="429"/>
      <c r="I306" s="429"/>
      <c r="J306" s="429"/>
      <c r="K306" s="429"/>
      <c r="L306" s="429"/>
      <c r="M306" s="473"/>
      <c r="N306" s="429"/>
      <c r="O306" s="429"/>
      <c r="P306" s="429"/>
      <c r="Q306" s="429"/>
      <c r="R306" s="429"/>
      <c r="S306" s="429"/>
      <c r="T306" s="429"/>
      <c r="U306" s="429"/>
      <c r="V306" s="429"/>
      <c r="W306" s="429"/>
      <c r="X306" s="429"/>
      <c r="Y306" s="429"/>
      <c r="Z306" s="429"/>
      <c r="AA306" s="429"/>
      <c r="AB306" s="429"/>
      <c r="AC306" s="429"/>
      <c r="AD306" s="429"/>
      <c r="AE306" s="429"/>
      <c r="AF306" s="429"/>
      <c r="AG306" s="429"/>
      <c r="AH306" s="429"/>
      <c r="AI306" s="429"/>
      <c r="AJ306" s="429"/>
      <c r="AK306" s="429"/>
      <c r="AL306" s="429"/>
      <c r="AM306" s="429"/>
      <c r="AN306" s="429"/>
      <c r="AO306" s="429"/>
      <c r="AP306" s="429"/>
      <c r="AQ306" s="429"/>
      <c r="AR306" s="429"/>
      <c r="AS306" s="429"/>
      <c r="AT306" s="429"/>
      <c r="AU306" s="429"/>
      <c r="AV306" s="429"/>
      <c r="AW306" s="429"/>
      <c r="AX306" s="429"/>
      <c r="AY306" s="429"/>
      <c r="AZ306" s="429"/>
      <c r="BA306" s="429"/>
      <c r="BB306" s="429"/>
      <c r="BC306" s="429"/>
      <c r="BD306" s="429"/>
      <c r="BE306" s="429"/>
    </row>
    <row r="307" spans="2:57" s="369" customFormat="1" ht="12.75" hidden="1" customHeight="1" x14ac:dyDescent="0.2">
      <c r="B307" s="310"/>
      <c r="C307" s="429"/>
      <c r="D307" s="429"/>
      <c r="E307" s="429"/>
      <c r="F307" s="429"/>
      <c r="G307" s="429"/>
      <c r="H307" s="429"/>
      <c r="I307" s="429"/>
      <c r="J307" s="429"/>
      <c r="K307" s="429"/>
      <c r="L307" s="429"/>
      <c r="M307" s="473"/>
      <c r="N307" s="429"/>
      <c r="O307" s="429"/>
      <c r="P307" s="429"/>
      <c r="Q307" s="429"/>
      <c r="R307" s="429"/>
      <c r="S307" s="429"/>
      <c r="T307" s="429"/>
      <c r="U307" s="429"/>
      <c r="V307" s="429"/>
      <c r="W307" s="429"/>
      <c r="X307" s="429"/>
      <c r="Y307" s="429"/>
      <c r="Z307" s="429"/>
      <c r="AA307" s="429"/>
      <c r="AB307" s="429"/>
      <c r="AC307" s="429"/>
      <c r="AD307" s="429"/>
      <c r="AE307" s="429"/>
      <c r="AF307" s="429"/>
      <c r="AG307" s="429"/>
      <c r="AH307" s="429"/>
      <c r="AI307" s="429"/>
      <c r="AJ307" s="429"/>
      <c r="AK307" s="429"/>
      <c r="AL307" s="429"/>
      <c r="AM307" s="429"/>
      <c r="AN307" s="429"/>
      <c r="AO307" s="429"/>
      <c r="AP307" s="429"/>
      <c r="AQ307" s="429"/>
      <c r="AR307" s="429"/>
      <c r="AS307" s="429"/>
      <c r="AT307" s="429"/>
      <c r="AU307" s="429"/>
      <c r="AV307" s="429"/>
      <c r="AW307" s="429"/>
      <c r="AX307" s="429"/>
      <c r="AY307" s="429"/>
      <c r="AZ307" s="429"/>
      <c r="BA307" s="429"/>
      <c r="BB307" s="429"/>
      <c r="BC307" s="429"/>
      <c r="BD307" s="429"/>
      <c r="BE307" s="429"/>
    </row>
    <row r="308" spans="2:57" s="369" customFormat="1" ht="12.75" hidden="1" customHeight="1" x14ac:dyDescent="0.2">
      <c r="B308" s="310"/>
      <c r="C308" s="429"/>
      <c r="D308" s="429"/>
      <c r="E308" s="429"/>
      <c r="F308" s="429"/>
      <c r="G308" s="429"/>
      <c r="H308" s="429"/>
      <c r="I308" s="429"/>
      <c r="J308" s="429"/>
      <c r="K308" s="429"/>
      <c r="L308" s="429"/>
      <c r="M308" s="473"/>
      <c r="N308" s="429"/>
      <c r="O308" s="429"/>
      <c r="P308" s="429"/>
      <c r="Q308" s="429"/>
      <c r="R308" s="429"/>
      <c r="S308" s="429"/>
      <c r="T308" s="429"/>
      <c r="U308" s="429"/>
      <c r="V308" s="429"/>
      <c r="W308" s="429"/>
      <c r="X308" s="429"/>
      <c r="Y308" s="429"/>
      <c r="Z308" s="429"/>
      <c r="AA308" s="429"/>
      <c r="AB308" s="429"/>
      <c r="AC308" s="429"/>
      <c r="AD308" s="429"/>
      <c r="AE308" s="429"/>
      <c r="AF308" s="429"/>
      <c r="AG308" s="429"/>
      <c r="AH308" s="429"/>
      <c r="AI308" s="429"/>
      <c r="AJ308" s="429"/>
      <c r="AK308" s="429"/>
      <c r="AL308" s="429"/>
      <c r="AM308" s="429"/>
      <c r="AN308" s="429"/>
      <c r="AO308" s="429"/>
      <c r="AP308" s="429"/>
      <c r="AQ308" s="429"/>
      <c r="AR308" s="429"/>
      <c r="AS308" s="429"/>
      <c r="AT308" s="429"/>
      <c r="AU308" s="429"/>
      <c r="AV308" s="429"/>
      <c r="AW308" s="429"/>
      <c r="AX308" s="429"/>
      <c r="AY308" s="429"/>
      <c r="AZ308" s="429"/>
      <c r="BA308" s="429"/>
      <c r="BB308" s="429"/>
      <c r="BC308" s="429"/>
      <c r="BD308" s="429"/>
      <c r="BE308" s="429"/>
    </row>
    <row r="309" spans="2:57" s="369" customFormat="1" ht="12.75" hidden="1" customHeight="1" x14ac:dyDescent="0.2">
      <c r="B309" s="310"/>
      <c r="C309" s="429"/>
      <c r="D309" s="429"/>
      <c r="E309" s="429"/>
      <c r="F309" s="429"/>
      <c r="G309" s="429"/>
      <c r="H309" s="429"/>
      <c r="I309" s="429"/>
      <c r="J309" s="429"/>
      <c r="K309" s="429"/>
      <c r="L309" s="429"/>
      <c r="M309" s="473"/>
      <c r="N309" s="429"/>
      <c r="O309" s="429"/>
      <c r="P309" s="429"/>
      <c r="Q309" s="429"/>
      <c r="R309" s="429"/>
      <c r="S309" s="429"/>
      <c r="T309" s="429"/>
      <c r="U309" s="429"/>
      <c r="V309" s="429"/>
      <c r="W309" s="429"/>
      <c r="X309" s="429"/>
      <c r="Y309" s="429"/>
      <c r="Z309" s="429"/>
      <c r="AA309" s="429"/>
      <c r="AB309" s="429"/>
      <c r="AC309" s="429"/>
      <c r="AD309" s="429"/>
      <c r="AE309" s="429"/>
      <c r="AF309" s="429"/>
      <c r="AG309" s="429"/>
      <c r="AH309" s="429"/>
      <c r="AI309" s="429"/>
      <c r="AJ309" s="429"/>
      <c r="AK309" s="429"/>
      <c r="AL309" s="429"/>
      <c r="AM309" s="429"/>
      <c r="AN309" s="429"/>
      <c r="AO309" s="429"/>
      <c r="AP309" s="429"/>
      <c r="AQ309" s="429"/>
      <c r="AR309" s="429"/>
      <c r="AS309" s="429"/>
      <c r="AT309" s="429"/>
      <c r="AU309" s="429"/>
      <c r="AV309" s="429"/>
      <c r="AW309" s="429"/>
      <c r="AX309" s="429"/>
      <c r="AY309" s="429"/>
      <c r="AZ309" s="429"/>
      <c r="BA309" s="429"/>
      <c r="BB309" s="429"/>
      <c r="BC309" s="429"/>
      <c r="BD309" s="429"/>
      <c r="BE309" s="429"/>
    </row>
    <row r="310" spans="2:57" s="369" customFormat="1" ht="12.75" hidden="1" customHeight="1" x14ac:dyDescent="0.2">
      <c r="B310" s="310"/>
      <c r="C310" s="429"/>
      <c r="D310" s="429"/>
      <c r="E310" s="429"/>
      <c r="F310" s="429"/>
      <c r="G310" s="429"/>
      <c r="H310" s="429"/>
      <c r="I310" s="429"/>
      <c r="J310" s="429"/>
      <c r="K310" s="429"/>
      <c r="L310" s="429"/>
      <c r="M310" s="473"/>
      <c r="N310" s="429"/>
      <c r="O310" s="429"/>
      <c r="P310" s="429"/>
      <c r="Q310" s="429"/>
      <c r="R310" s="429"/>
      <c r="S310" s="429"/>
      <c r="T310" s="429"/>
      <c r="U310" s="429"/>
      <c r="V310" s="429"/>
      <c r="W310" s="429"/>
      <c r="X310" s="429"/>
      <c r="Y310" s="429"/>
      <c r="Z310" s="429"/>
      <c r="AA310" s="429"/>
      <c r="AB310" s="429"/>
      <c r="AC310" s="429"/>
      <c r="AD310" s="429"/>
      <c r="AE310" s="429"/>
      <c r="AF310" s="429"/>
      <c r="AG310" s="429"/>
      <c r="AH310" s="429"/>
      <c r="AI310" s="429"/>
      <c r="AJ310" s="429"/>
      <c r="AK310" s="429"/>
      <c r="AL310" s="429"/>
      <c r="AM310" s="429"/>
      <c r="AN310" s="429"/>
      <c r="AO310" s="429"/>
      <c r="AP310" s="429"/>
      <c r="AQ310" s="429"/>
      <c r="AR310" s="429"/>
      <c r="AS310" s="429"/>
      <c r="AT310" s="429"/>
      <c r="AU310" s="429"/>
      <c r="AV310" s="429"/>
      <c r="AW310" s="429"/>
      <c r="AX310" s="429"/>
      <c r="AY310" s="429"/>
      <c r="AZ310" s="429"/>
      <c r="BA310" s="429"/>
      <c r="BB310" s="429"/>
      <c r="BC310" s="429"/>
      <c r="BD310" s="429"/>
      <c r="BE310" s="429"/>
    </row>
    <row r="311" spans="2:57" s="369" customFormat="1" ht="12.75" hidden="1" customHeight="1" x14ac:dyDescent="0.2">
      <c r="B311" s="310"/>
      <c r="C311" s="429"/>
      <c r="D311" s="429"/>
      <c r="E311" s="429"/>
      <c r="F311" s="429"/>
      <c r="G311" s="429"/>
      <c r="H311" s="429"/>
      <c r="I311" s="429"/>
      <c r="J311" s="429"/>
      <c r="K311" s="429"/>
      <c r="L311" s="429"/>
      <c r="M311" s="473"/>
      <c r="N311" s="429"/>
      <c r="O311" s="429"/>
      <c r="P311" s="429"/>
      <c r="Q311" s="429"/>
      <c r="R311" s="429"/>
      <c r="S311" s="429"/>
      <c r="T311" s="429"/>
      <c r="U311" s="429"/>
      <c r="V311" s="429"/>
      <c r="W311" s="429"/>
      <c r="X311" s="429"/>
      <c r="Y311" s="429"/>
      <c r="Z311" s="429"/>
      <c r="AA311" s="429"/>
      <c r="AB311" s="429"/>
      <c r="AC311" s="429"/>
      <c r="AD311" s="429"/>
      <c r="AE311" s="429"/>
      <c r="AF311" s="429"/>
      <c r="AG311" s="429"/>
      <c r="AH311" s="429"/>
      <c r="AI311" s="429"/>
      <c r="AJ311" s="429"/>
      <c r="AK311" s="429"/>
      <c r="AL311" s="429"/>
      <c r="AM311" s="429"/>
      <c r="AN311" s="429"/>
      <c r="AO311" s="429"/>
      <c r="AP311" s="429"/>
      <c r="AQ311" s="429"/>
      <c r="AR311" s="429"/>
      <c r="AS311" s="429"/>
      <c r="AT311" s="429"/>
      <c r="AU311" s="429"/>
      <c r="AV311" s="429"/>
      <c r="AW311" s="429"/>
      <c r="AX311" s="429"/>
      <c r="AY311" s="429"/>
      <c r="AZ311" s="429"/>
      <c r="BA311" s="429"/>
      <c r="BB311" s="429"/>
      <c r="BC311" s="429"/>
      <c r="BD311" s="429"/>
      <c r="BE311" s="429"/>
    </row>
    <row r="312" spans="2:57" s="369" customFormat="1" ht="12.75" hidden="1" customHeight="1" x14ac:dyDescent="0.2">
      <c r="B312" s="310"/>
      <c r="C312" s="429"/>
      <c r="D312" s="429"/>
      <c r="E312" s="429"/>
      <c r="F312" s="429"/>
      <c r="G312" s="429"/>
      <c r="H312" s="429"/>
      <c r="I312" s="429"/>
      <c r="J312" s="429"/>
      <c r="K312" s="429"/>
      <c r="L312" s="429"/>
      <c r="M312" s="473"/>
      <c r="N312" s="429"/>
      <c r="O312" s="429"/>
      <c r="P312" s="429"/>
      <c r="Q312" s="429"/>
      <c r="R312" s="429"/>
      <c r="S312" s="429"/>
      <c r="T312" s="429"/>
      <c r="U312" s="429"/>
      <c r="V312" s="429"/>
      <c r="W312" s="429"/>
      <c r="X312" s="429"/>
      <c r="Y312" s="429"/>
      <c r="Z312" s="429"/>
      <c r="AA312" s="429"/>
      <c r="AB312" s="429"/>
      <c r="AC312" s="429"/>
      <c r="AD312" s="429"/>
      <c r="AE312" s="429"/>
      <c r="AF312" s="429"/>
      <c r="AG312" s="429"/>
      <c r="AH312" s="429"/>
      <c r="AI312" s="429"/>
      <c r="AJ312" s="429"/>
      <c r="AK312" s="429"/>
      <c r="AL312" s="429"/>
      <c r="AM312" s="429"/>
      <c r="AN312" s="429"/>
      <c r="AO312" s="429"/>
      <c r="AP312" s="429"/>
      <c r="AQ312" s="429"/>
      <c r="AR312" s="429"/>
      <c r="AS312" s="429"/>
      <c r="AT312" s="429"/>
      <c r="AU312" s="429"/>
      <c r="AV312" s="429"/>
      <c r="AW312" s="429"/>
      <c r="AX312" s="429"/>
      <c r="AY312" s="429"/>
      <c r="AZ312" s="429"/>
      <c r="BA312" s="429"/>
      <c r="BB312" s="429"/>
      <c r="BC312" s="429"/>
      <c r="BD312" s="429"/>
      <c r="BE312" s="429"/>
    </row>
    <row r="313" spans="2:57" s="369" customFormat="1" ht="12.75" hidden="1" customHeight="1" x14ac:dyDescent="0.2">
      <c r="B313" s="310"/>
      <c r="C313" s="429"/>
      <c r="D313" s="429"/>
      <c r="E313" s="429"/>
      <c r="F313" s="429"/>
      <c r="G313" s="429"/>
      <c r="H313" s="429"/>
      <c r="I313" s="429"/>
      <c r="J313" s="429"/>
      <c r="K313" s="429"/>
      <c r="L313" s="429"/>
      <c r="M313" s="473"/>
      <c r="N313" s="429"/>
      <c r="O313" s="429"/>
      <c r="P313" s="429"/>
      <c r="Q313" s="429"/>
      <c r="R313" s="429"/>
      <c r="S313" s="429"/>
      <c r="T313" s="429"/>
      <c r="U313" s="429"/>
      <c r="V313" s="429"/>
      <c r="W313" s="429"/>
      <c r="X313" s="429"/>
      <c r="Y313" s="429"/>
      <c r="Z313" s="429"/>
      <c r="AA313" s="429"/>
      <c r="AB313" s="429"/>
      <c r="AC313" s="429"/>
      <c r="AD313" s="429"/>
      <c r="AE313" s="429"/>
      <c r="AF313" s="429"/>
      <c r="AG313" s="429"/>
      <c r="AH313" s="429"/>
      <c r="AI313" s="429"/>
      <c r="AJ313" s="429"/>
      <c r="AK313" s="429"/>
      <c r="AL313" s="429"/>
      <c r="AM313" s="429"/>
      <c r="AN313" s="429"/>
      <c r="AO313" s="429"/>
      <c r="AP313" s="429"/>
      <c r="AQ313" s="429"/>
      <c r="AR313" s="429"/>
      <c r="AS313" s="429"/>
      <c r="AT313" s="429"/>
      <c r="AU313" s="429"/>
      <c r="AV313" s="429"/>
      <c r="AW313" s="429"/>
      <c r="AX313" s="429"/>
      <c r="AY313" s="429"/>
      <c r="AZ313" s="429"/>
      <c r="BA313" s="429"/>
      <c r="BB313" s="429"/>
      <c r="BC313" s="429"/>
      <c r="BD313" s="429"/>
      <c r="BE313" s="429"/>
    </row>
    <row r="314" spans="2:57" s="369" customFormat="1" ht="12.75" hidden="1" customHeight="1" x14ac:dyDescent="0.2">
      <c r="B314" s="310"/>
      <c r="C314" s="429"/>
      <c r="D314" s="429"/>
      <c r="E314" s="429"/>
      <c r="F314" s="429"/>
      <c r="G314" s="429"/>
      <c r="H314" s="429"/>
      <c r="I314" s="429"/>
      <c r="J314" s="429"/>
      <c r="K314" s="429"/>
      <c r="L314" s="429"/>
      <c r="M314" s="473"/>
      <c r="N314" s="429"/>
      <c r="O314" s="429"/>
      <c r="P314" s="429"/>
      <c r="Q314" s="429"/>
      <c r="R314" s="429"/>
      <c r="S314" s="429"/>
      <c r="T314" s="429"/>
      <c r="U314" s="429"/>
      <c r="V314" s="429"/>
      <c r="W314" s="429"/>
      <c r="X314" s="429"/>
      <c r="Y314" s="429"/>
      <c r="Z314" s="429"/>
      <c r="AA314" s="429"/>
      <c r="AB314" s="429"/>
      <c r="AC314" s="429"/>
      <c r="AD314" s="429"/>
      <c r="AE314" s="429"/>
      <c r="AF314" s="429"/>
      <c r="AG314" s="429"/>
      <c r="AH314" s="429"/>
      <c r="AI314" s="429"/>
      <c r="AJ314" s="429"/>
      <c r="AK314" s="429"/>
      <c r="AL314" s="429"/>
      <c r="AM314" s="429"/>
      <c r="AN314" s="429"/>
      <c r="AO314" s="429"/>
      <c r="AP314" s="429"/>
      <c r="AQ314" s="429"/>
      <c r="AR314" s="429"/>
      <c r="AS314" s="429"/>
      <c r="AT314" s="429"/>
      <c r="AU314" s="429"/>
      <c r="AV314" s="429"/>
      <c r="AW314" s="429"/>
      <c r="AX314" s="429"/>
      <c r="AY314" s="429"/>
      <c r="AZ314" s="429"/>
      <c r="BA314" s="429"/>
      <c r="BB314" s="429"/>
      <c r="BC314" s="429"/>
      <c r="BD314" s="429"/>
      <c r="BE314" s="429"/>
    </row>
    <row r="315" spans="2:57" s="369" customFormat="1" ht="12.75" hidden="1" customHeight="1" x14ac:dyDescent="0.2">
      <c r="B315" s="310"/>
      <c r="C315" s="429"/>
      <c r="D315" s="429"/>
      <c r="E315" s="429"/>
      <c r="F315" s="429"/>
      <c r="G315" s="429"/>
      <c r="H315" s="429"/>
      <c r="I315" s="429"/>
      <c r="J315" s="429"/>
      <c r="K315" s="429"/>
      <c r="L315" s="429"/>
      <c r="M315" s="473"/>
      <c r="N315" s="429"/>
      <c r="O315" s="429"/>
      <c r="P315" s="429"/>
      <c r="Q315" s="429"/>
      <c r="R315" s="429"/>
      <c r="S315" s="429"/>
      <c r="T315" s="429"/>
      <c r="U315" s="429"/>
      <c r="V315" s="429"/>
      <c r="W315" s="429"/>
      <c r="X315" s="429"/>
      <c r="Y315" s="429"/>
      <c r="Z315" s="429"/>
      <c r="AA315" s="429"/>
      <c r="AB315" s="429"/>
      <c r="AC315" s="429"/>
      <c r="AD315" s="429"/>
      <c r="AE315" s="429"/>
      <c r="AF315" s="429"/>
      <c r="AG315" s="429"/>
      <c r="AH315" s="429"/>
      <c r="AI315" s="429"/>
      <c r="AJ315" s="429"/>
      <c r="AK315" s="429"/>
      <c r="AL315" s="429"/>
      <c r="AM315" s="429"/>
      <c r="AN315" s="429"/>
      <c r="AO315" s="429"/>
      <c r="AP315" s="429"/>
      <c r="AQ315" s="429"/>
      <c r="AR315" s="429"/>
      <c r="AS315" s="429"/>
      <c r="AT315" s="429"/>
      <c r="AU315" s="429"/>
      <c r="AV315" s="429"/>
      <c r="AW315" s="429"/>
      <c r="AX315" s="429"/>
      <c r="AY315" s="429"/>
      <c r="AZ315" s="429"/>
      <c r="BA315" s="429"/>
      <c r="BB315" s="429"/>
      <c r="BC315" s="429"/>
      <c r="BD315" s="429"/>
      <c r="BE315" s="429"/>
    </row>
    <row r="316" spans="2:57" s="369" customFormat="1" ht="12.75" hidden="1" customHeight="1" x14ac:dyDescent="0.2">
      <c r="B316" s="310"/>
      <c r="C316" s="429"/>
      <c r="D316" s="429"/>
      <c r="E316" s="429"/>
      <c r="F316" s="429"/>
      <c r="G316" s="429"/>
      <c r="H316" s="429"/>
      <c r="I316" s="429"/>
      <c r="J316" s="429"/>
      <c r="K316" s="429"/>
      <c r="L316" s="429"/>
      <c r="M316" s="473"/>
      <c r="N316" s="429"/>
      <c r="O316" s="429"/>
      <c r="P316" s="429"/>
      <c r="Q316" s="429"/>
      <c r="R316" s="429"/>
      <c r="S316" s="429"/>
      <c r="T316" s="429"/>
      <c r="U316" s="429"/>
      <c r="V316" s="429"/>
      <c r="W316" s="429"/>
      <c r="X316" s="429"/>
      <c r="Y316" s="429"/>
      <c r="Z316" s="429"/>
      <c r="AA316" s="429"/>
      <c r="AB316" s="429"/>
      <c r="AC316" s="429"/>
      <c r="AD316" s="429"/>
      <c r="AE316" s="429"/>
      <c r="AF316" s="429"/>
      <c r="AG316" s="429"/>
      <c r="AH316" s="429"/>
      <c r="AI316" s="429"/>
      <c r="AJ316" s="429"/>
      <c r="AK316" s="429"/>
      <c r="AL316" s="429"/>
      <c r="AM316" s="429"/>
      <c r="AN316" s="429"/>
      <c r="AO316" s="429"/>
      <c r="AP316" s="429"/>
      <c r="AQ316" s="429"/>
      <c r="AR316" s="429"/>
      <c r="AS316" s="429"/>
      <c r="AT316" s="429"/>
      <c r="AU316" s="429"/>
      <c r="AV316" s="429"/>
      <c r="AW316" s="429"/>
      <c r="AX316" s="429"/>
      <c r="AY316" s="429"/>
      <c r="AZ316" s="429"/>
      <c r="BA316" s="429"/>
      <c r="BB316" s="429"/>
      <c r="BC316" s="429"/>
      <c r="BD316" s="429"/>
      <c r="BE316" s="429"/>
    </row>
    <row r="317" spans="2:57" s="369" customFormat="1" ht="12.75" hidden="1" customHeight="1" x14ac:dyDescent="0.2">
      <c r="B317" s="310"/>
      <c r="C317" s="429"/>
      <c r="D317" s="429"/>
      <c r="E317" s="429"/>
      <c r="F317" s="429"/>
      <c r="G317" s="429"/>
      <c r="H317" s="429"/>
      <c r="I317" s="429"/>
      <c r="J317" s="429"/>
      <c r="K317" s="429"/>
      <c r="L317" s="429"/>
      <c r="M317" s="473"/>
      <c r="N317" s="429"/>
      <c r="O317" s="429"/>
      <c r="P317" s="429"/>
      <c r="Q317" s="429"/>
      <c r="R317" s="429"/>
      <c r="S317" s="429"/>
      <c r="T317" s="429"/>
      <c r="U317" s="429"/>
      <c r="V317" s="429"/>
      <c r="W317" s="429"/>
      <c r="X317" s="429"/>
      <c r="Y317" s="429"/>
      <c r="Z317" s="429"/>
      <c r="AA317" s="429"/>
      <c r="AB317" s="429"/>
      <c r="AC317" s="429"/>
      <c r="AD317" s="429"/>
      <c r="AE317" s="429"/>
      <c r="AF317" s="429"/>
      <c r="AG317" s="429"/>
      <c r="AH317" s="429"/>
      <c r="AI317" s="429"/>
      <c r="AJ317" s="429"/>
      <c r="AK317" s="429"/>
      <c r="AL317" s="429"/>
      <c r="AM317" s="429"/>
      <c r="AN317" s="429"/>
      <c r="AO317" s="429"/>
      <c r="AP317" s="429"/>
      <c r="AQ317" s="429"/>
      <c r="AR317" s="429"/>
      <c r="AS317" s="429"/>
      <c r="AT317" s="429"/>
      <c r="AU317" s="429"/>
      <c r="AV317" s="429"/>
      <c r="AW317" s="429"/>
      <c r="AX317" s="429"/>
      <c r="AY317" s="429"/>
      <c r="AZ317" s="429"/>
      <c r="BA317" s="429"/>
      <c r="BB317" s="429"/>
      <c r="BC317" s="429"/>
      <c r="BD317" s="429"/>
      <c r="BE317" s="429"/>
    </row>
    <row r="318" spans="2:57" s="369" customFormat="1" ht="12.75" hidden="1" customHeight="1" x14ac:dyDescent="0.2">
      <c r="B318" s="310"/>
      <c r="C318" s="429"/>
      <c r="D318" s="429"/>
      <c r="E318" s="429"/>
      <c r="F318" s="429"/>
      <c r="G318" s="429"/>
      <c r="H318" s="429"/>
      <c r="I318" s="429"/>
      <c r="J318" s="429"/>
      <c r="K318" s="429"/>
      <c r="L318" s="429"/>
      <c r="M318" s="473"/>
      <c r="N318" s="429"/>
      <c r="O318" s="429"/>
      <c r="P318" s="429"/>
      <c r="Q318" s="429"/>
      <c r="R318" s="429"/>
      <c r="S318" s="429"/>
      <c r="T318" s="429"/>
      <c r="U318" s="429"/>
      <c r="V318" s="429"/>
      <c r="W318" s="429"/>
      <c r="X318" s="429"/>
      <c r="Y318" s="429"/>
      <c r="Z318" s="429"/>
      <c r="AA318" s="429"/>
      <c r="AB318" s="429"/>
      <c r="AC318" s="429"/>
      <c r="AD318" s="429"/>
      <c r="AE318" s="429"/>
      <c r="AF318" s="429"/>
      <c r="AG318" s="429"/>
      <c r="AH318" s="429"/>
      <c r="AI318" s="429"/>
      <c r="AJ318" s="429"/>
      <c r="AK318" s="429"/>
      <c r="AL318" s="429"/>
      <c r="AM318" s="429"/>
      <c r="AN318" s="429"/>
      <c r="AO318" s="429"/>
      <c r="AP318" s="429"/>
      <c r="AQ318" s="429"/>
      <c r="AR318" s="429"/>
      <c r="AS318" s="429"/>
      <c r="AT318" s="429"/>
      <c r="AU318" s="429"/>
      <c r="AV318" s="429"/>
      <c r="AW318" s="429"/>
      <c r="AX318" s="429"/>
      <c r="AY318" s="429"/>
      <c r="AZ318" s="429"/>
      <c r="BA318" s="429"/>
      <c r="BB318" s="429"/>
      <c r="BC318" s="429"/>
      <c r="BD318" s="429"/>
      <c r="BE318" s="429"/>
    </row>
    <row r="319" spans="2:57" s="369" customFormat="1" ht="12.75" hidden="1" customHeight="1" x14ac:dyDescent="0.2">
      <c r="B319" s="310"/>
      <c r="C319" s="429"/>
      <c r="D319" s="429"/>
      <c r="E319" s="429"/>
      <c r="F319" s="429"/>
      <c r="G319" s="429"/>
      <c r="H319" s="429"/>
      <c r="I319" s="429"/>
      <c r="J319" s="429"/>
      <c r="K319" s="429"/>
      <c r="L319" s="429"/>
      <c r="M319" s="473"/>
      <c r="N319" s="429"/>
      <c r="O319" s="429"/>
      <c r="P319" s="429"/>
      <c r="Q319" s="429"/>
      <c r="R319" s="429"/>
      <c r="S319" s="429"/>
      <c r="T319" s="429"/>
      <c r="U319" s="429"/>
      <c r="V319" s="429"/>
      <c r="W319" s="429"/>
      <c r="X319" s="429"/>
      <c r="Y319" s="429"/>
      <c r="Z319" s="429"/>
      <c r="AA319" s="429"/>
      <c r="AB319" s="429"/>
      <c r="AC319" s="429"/>
      <c r="AD319" s="429"/>
      <c r="AE319" s="429"/>
      <c r="AF319" s="429"/>
      <c r="AG319" s="429"/>
      <c r="AH319" s="429"/>
      <c r="AI319" s="429"/>
      <c r="AJ319" s="429"/>
      <c r="AK319" s="429"/>
      <c r="AL319" s="429"/>
      <c r="AM319" s="429"/>
      <c r="AN319" s="429"/>
      <c r="AO319" s="429"/>
      <c r="AP319" s="429"/>
      <c r="AQ319" s="429"/>
      <c r="AR319" s="429"/>
      <c r="AS319" s="429"/>
      <c r="AT319" s="429"/>
      <c r="AU319" s="429"/>
      <c r="AV319" s="429"/>
      <c r="AW319" s="429"/>
      <c r="AX319" s="429"/>
      <c r="AY319" s="429"/>
      <c r="AZ319" s="429"/>
      <c r="BA319" s="429"/>
      <c r="BB319" s="429"/>
      <c r="BC319" s="429"/>
      <c r="BD319" s="429"/>
      <c r="BE319" s="429"/>
    </row>
    <row r="320" spans="2:57" s="369" customFormat="1" ht="12.75" hidden="1" customHeight="1" x14ac:dyDescent="0.2">
      <c r="B320" s="310"/>
      <c r="C320" s="429"/>
      <c r="D320" s="429"/>
      <c r="E320" s="429"/>
      <c r="F320" s="429"/>
      <c r="G320" s="429"/>
      <c r="H320" s="429"/>
      <c r="I320" s="429"/>
      <c r="J320" s="429"/>
      <c r="K320" s="429"/>
      <c r="L320" s="429"/>
      <c r="M320" s="473"/>
      <c r="N320" s="429"/>
      <c r="O320" s="429"/>
      <c r="P320" s="429"/>
      <c r="Q320" s="429"/>
      <c r="R320" s="429"/>
      <c r="S320" s="429"/>
      <c r="T320" s="429"/>
      <c r="U320" s="429"/>
      <c r="V320" s="429"/>
      <c r="W320" s="429"/>
      <c r="X320" s="429"/>
      <c r="Y320" s="429"/>
      <c r="Z320" s="429"/>
      <c r="AA320" s="429"/>
      <c r="AB320" s="429"/>
      <c r="AC320" s="429"/>
      <c r="AD320" s="429"/>
      <c r="AE320" s="429"/>
      <c r="AF320" s="429"/>
      <c r="AG320" s="429"/>
      <c r="AH320" s="429"/>
      <c r="AI320" s="429"/>
      <c r="AJ320" s="429"/>
      <c r="AK320" s="429"/>
      <c r="AL320" s="429"/>
      <c r="AM320" s="429"/>
      <c r="AN320" s="429"/>
      <c r="AO320" s="429"/>
      <c r="AP320" s="429"/>
      <c r="AQ320" s="429"/>
      <c r="AR320" s="429"/>
      <c r="AS320" s="429"/>
      <c r="AT320" s="429"/>
      <c r="AU320" s="429"/>
      <c r="AV320" s="429"/>
      <c r="AW320" s="429"/>
      <c r="AX320" s="429"/>
      <c r="AY320" s="429"/>
      <c r="AZ320" s="429"/>
      <c r="BA320" s="429"/>
      <c r="BB320" s="429"/>
      <c r="BC320" s="429"/>
      <c r="BD320" s="429"/>
      <c r="BE320" s="429"/>
    </row>
    <row r="321" spans="2:57" s="369" customFormat="1" ht="12.75" hidden="1" customHeight="1" x14ac:dyDescent="0.2">
      <c r="B321" s="310"/>
      <c r="C321" s="429"/>
      <c r="D321" s="429"/>
      <c r="E321" s="429"/>
      <c r="F321" s="429"/>
      <c r="G321" s="429"/>
      <c r="H321" s="429"/>
      <c r="I321" s="429"/>
      <c r="J321" s="429"/>
      <c r="K321" s="429"/>
      <c r="L321" s="429"/>
      <c r="M321" s="473"/>
      <c r="N321" s="429"/>
      <c r="O321" s="429"/>
      <c r="P321" s="429"/>
      <c r="Q321" s="429"/>
      <c r="R321" s="429"/>
      <c r="S321" s="429"/>
      <c r="T321" s="429"/>
      <c r="U321" s="429"/>
      <c r="V321" s="429"/>
      <c r="W321" s="429"/>
      <c r="X321" s="429"/>
      <c r="Y321" s="429"/>
      <c r="Z321" s="429"/>
      <c r="AA321" s="429"/>
      <c r="AB321" s="429"/>
      <c r="AC321" s="429"/>
      <c r="AD321" s="429"/>
      <c r="AE321" s="429"/>
      <c r="AF321" s="429"/>
      <c r="AG321" s="429"/>
      <c r="AH321" s="429"/>
      <c r="AI321" s="429"/>
      <c r="AJ321" s="429"/>
      <c r="AK321" s="429"/>
      <c r="AL321" s="429"/>
      <c r="AM321" s="429"/>
      <c r="AN321" s="429"/>
      <c r="AO321" s="429"/>
      <c r="AP321" s="429"/>
      <c r="AQ321" s="429"/>
      <c r="AR321" s="429"/>
      <c r="AS321" s="429"/>
      <c r="AT321" s="429"/>
      <c r="AU321" s="429"/>
      <c r="AV321" s="429"/>
      <c r="AW321" s="429"/>
      <c r="AX321" s="429"/>
      <c r="AY321" s="429"/>
      <c r="AZ321" s="429"/>
      <c r="BA321" s="429"/>
      <c r="BB321" s="429"/>
      <c r="BC321" s="429"/>
      <c r="BD321" s="429"/>
      <c r="BE321" s="429"/>
    </row>
    <row r="322" spans="2:57" s="369" customFormat="1" ht="12.75" hidden="1" customHeight="1" x14ac:dyDescent="0.2">
      <c r="B322" s="310"/>
      <c r="C322" s="429"/>
      <c r="D322" s="429"/>
      <c r="E322" s="429"/>
      <c r="F322" s="429"/>
      <c r="G322" s="429"/>
      <c r="H322" s="429"/>
      <c r="I322" s="429"/>
      <c r="J322" s="429"/>
      <c r="K322" s="429"/>
      <c r="L322" s="429"/>
      <c r="M322" s="473"/>
      <c r="N322" s="429"/>
      <c r="O322" s="429"/>
      <c r="P322" s="429"/>
      <c r="Q322" s="429"/>
      <c r="R322" s="429"/>
      <c r="S322" s="429"/>
      <c r="T322" s="429"/>
      <c r="U322" s="429"/>
      <c r="V322" s="429"/>
      <c r="W322" s="429"/>
      <c r="X322" s="429"/>
      <c r="Y322" s="429"/>
      <c r="Z322" s="429"/>
      <c r="AA322" s="429"/>
      <c r="AB322" s="429"/>
      <c r="AC322" s="429"/>
      <c r="AD322" s="429"/>
      <c r="AE322" s="429"/>
      <c r="AF322" s="429"/>
      <c r="AG322" s="429"/>
      <c r="AH322" s="429"/>
      <c r="AI322" s="429"/>
      <c r="AJ322" s="429"/>
      <c r="AK322" s="429"/>
      <c r="AL322" s="429"/>
      <c r="AM322" s="429"/>
      <c r="AN322" s="429"/>
      <c r="AO322" s="429"/>
      <c r="AP322" s="429"/>
      <c r="AQ322" s="429"/>
      <c r="AR322" s="429"/>
      <c r="AS322" s="429"/>
      <c r="AT322" s="429"/>
      <c r="AU322" s="429"/>
      <c r="AV322" s="429"/>
      <c r="AW322" s="429"/>
      <c r="AX322" s="429"/>
      <c r="AY322" s="429"/>
      <c r="AZ322" s="429"/>
      <c r="BA322" s="429"/>
      <c r="BB322" s="429"/>
      <c r="BC322" s="429"/>
      <c r="BD322" s="429"/>
      <c r="BE322" s="429"/>
    </row>
    <row r="323" spans="2:57" s="369" customFormat="1" ht="12.75" hidden="1" customHeight="1" x14ac:dyDescent="0.2">
      <c r="B323" s="310"/>
      <c r="C323" s="429"/>
      <c r="D323" s="429"/>
      <c r="E323" s="429"/>
      <c r="F323" s="429"/>
      <c r="G323" s="429"/>
      <c r="H323" s="429"/>
      <c r="I323" s="429"/>
      <c r="J323" s="429"/>
      <c r="K323" s="429"/>
      <c r="L323" s="429"/>
      <c r="M323" s="473"/>
      <c r="N323" s="429"/>
      <c r="O323" s="429"/>
      <c r="P323" s="429"/>
      <c r="Q323" s="429"/>
      <c r="R323" s="429"/>
      <c r="S323" s="429"/>
      <c r="T323" s="429"/>
      <c r="U323" s="429"/>
      <c r="V323" s="429"/>
      <c r="W323" s="429"/>
      <c r="X323" s="429"/>
      <c r="Y323" s="429"/>
      <c r="Z323" s="429"/>
      <c r="AA323" s="429"/>
      <c r="AB323" s="429"/>
      <c r="AC323" s="429"/>
      <c r="AD323" s="429"/>
      <c r="AE323" s="429"/>
      <c r="AF323" s="429"/>
      <c r="AG323" s="429"/>
      <c r="AH323" s="429"/>
      <c r="AI323" s="429"/>
      <c r="AJ323" s="429"/>
      <c r="AK323" s="429"/>
      <c r="AL323" s="429"/>
      <c r="AM323" s="429"/>
      <c r="AN323" s="429"/>
      <c r="AO323" s="429"/>
      <c r="AP323" s="429"/>
      <c r="AQ323" s="429"/>
      <c r="AR323" s="429"/>
      <c r="AS323" s="429"/>
      <c r="AT323" s="429"/>
      <c r="AU323" s="429"/>
      <c r="AV323" s="429"/>
      <c r="AW323" s="429"/>
      <c r="AX323" s="429"/>
      <c r="AY323" s="429"/>
      <c r="AZ323" s="429"/>
      <c r="BA323" s="429"/>
      <c r="BB323" s="429"/>
      <c r="BC323" s="429"/>
      <c r="BD323" s="429"/>
      <c r="BE323" s="429"/>
    </row>
    <row r="324" spans="2:57" s="369" customFormat="1" ht="12.75" hidden="1" customHeight="1" x14ac:dyDescent="0.2">
      <c r="B324" s="310"/>
      <c r="C324" s="429"/>
      <c r="D324" s="429"/>
      <c r="E324" s="429"/>
      <c r="F324" s="429"/>
      <c r="G324" s="429"/>
      <c r="H324" s="429"/>
      <c r="I324" s="429"/>
      <c r="J324" s="429"/>
      <c r="K324" s="429"/>
      <c r="L324" s="429"/>
      <c r="M324" s="473"/>
      <c r="N324" s="429"/>
      <c r="O324" s="429"/>
      <c r="P324" s="429"/>
      <c r="Q324" s="429"/>
      <c r="R324" s="429"/>
      <c r="S324" s="429"/>
      <c r="T324" s="429"/>
      <c r="U324" s="429"/>
      <c r="V324" s="429"/>
      <c r="W324" s="429"/>
      <c r="X324" s="429"/>
      <c r="Y324" s="429"/>
      <c r="Z324" s="429"/>
      <c r="AA324" s="429"/>
      <c r="AB324" s="429"/>
      <c r="AC324" s="429"/>
      <c r="AD324" s="429"/>
      <c r="AE324" s="429"/>
      <c r="AF324" s="429"/>
      <c r="AG324" s="429"/>
      <c r="AH324" s="429"/>
      <c r="AI324" s="429"/>
      <c r="AJ324" s="429"/>
      <c r="AK324" s="429"/>
      <c r="AL324" s="429"/>
      <c r="AM324" s="429"/>
      <c r="AN324" s="429"/>
      <c r="AO324" s="429"/>
      <c r="AP324" s="429"/>
      <c r="AQ324" s="429"/>
      <c r="AR324" s="429"/>
      <c r="AS324" s="429"/>
      <c r="AT324" s="429"/>
      <c r="AU324" s="429"/>
      <c r="AV324" s="429"/>
      <c r="AW324" s="429"/>
      <c r="AX324" s="429"/>
      <c r="AY324" s="429"/>
      <c r="AZ324" s="429"/>
      <c r="BA324" s="429"/>
      <c r="BB324" s="429"/>
      <c r="BC324" s="429"/>
      <c r="BD324" s="429"/>
      <c r="BE324" s="429"/>
    </row>
    <row r="325" spans="2:57" s="369" customFormat="1" ht="12.75" hidden="1" customHeight="1" x14ac:dyDescent="0.2">
      <c r="B325" s="310"/>
      <c r="C325" s="429"/>
      <c r="D325" s="429"/>
      <c r="E325" s="429"/>
      <c r="F325" s="429"/>
      <c r="G325" s="429"/>
      <c r="H325" s="429"/>
      <c r="I325" s="429"/>
      <c r="J325" s="429"/>
      <c r="K325" s="429"/>
      <c r="L325" s="429"/>
      <c r="M325" s="473"/>
      <c r="N325" s="429"/>
      <c r="O325" s="429"/>
      <c r="P325" s="429"/>
      <c r="Q325" s="429"/>
      <c r="R325" s="429"/>
      <c r="S325" s="429"/>
      <c r="T325" s="429"/>
      <c r="U325" s="429"/>
      <c r="V325" s="429"/>
      <c r="W325" s="429"/>
      <c r="X325" s="429"/>
      <c r="Y325" s="429"/>
      <c r="Z325" s="429"/>
      <c r="AA325" s="429"/>
      <c r="AB325" s="429"/>
      <c r="AC325" s="429"/>
      <c r="AD325" s="429"/>
      <c r="AE325" s="429"/>
      <c r="AF325" s="429"/>
      <c r="AG325" s="429"/>
      <c r="AH325" s="429"/>
      <c r="AI325" s="429"/>
      <c r="AJ325" s="429"/>
      <c r="AK325" s="429"/>
      <c r="AL325" s="429"/>
      <c r="AM325" s="429"/>
      <c r="AN325" s="429"/>
      <c r="AO325" s="429"/>
      <c r="AP325" s="429"/>
      <c r="AQ325" s="429"/>
      <c r="AR325" s="429"/>
      <c r="AS325" s="429"/>
      <c r="AT325" s="429"/>
      <c r="AU325" s="429"/>
      <c r="AV325" s="429"/>
      <c r="AW325" s="429"/>
      <c r="AX325" s="429"/>
      <c r="AY325" s="429"/>
      <c r="AZ325" s="429"/>
      <c r="BA325" s="429"/>
      <c r="BB325" s="429"/>
      <c r="BC325" s="429"/>
      <c r="BD325" s="429"/>
      <c r="BE325" s="429"/>
    </row>
    <row r="326" spans="2:57" s="369" customFormat="1" ht="12.75" hidden="1" customHeight="1" x14ac:dyDescent="0.2">
      <c r="B326" s="310"/>
      <c r="C326" s="429"/>
      <c r="D326" s="429"/>
      <c r="E326" s="429"/>
      <c r="F326" s="429"/>
      <c r="G326" s="429"/>
      <c r="H326" s="429"/>
      <c r="I326" s="429"/>
      <c r="J326" s="429"/>
      <c r="K326" s="429"/>
      <c r="L326" s="429"/>
      <c r="M326" s="473"/>
      <c r="N326" s="429"/>
      <c r="O326" s="429"/>
      <c r="P326" s="429"/>
      <c r="Q326" s="429"/>
      <c r="R326" s="429"/>
      <c r="S326" s="429"/>
      <c r="T326" s="429"/>
      <c r="U326" s="429"/>
      <c r="V326" s="429"/>
      <c r="W326" s="429"/>
      <c r="X326" s="429"/>
      <c r="Y326" s="429"/>
      <c r="Z326" s="429"/>
      <c r="AA326" s="429"/>
      <c r="AB326" s="429"/>
      <c r="AC326" s="429"/>
      <c r="AD326" s="429"/>
      <c r="AE326" s="429"/>
      <c r="AF326" s="429"/>
      <c r="AG326" s="429"/>
      <c r="AH326" s="429"/>
      <c r="AI326" s="429"/>
      <c r="AJ326" s="429"/>
      <c r="AK326" s="429"/>
      <c r="AL326" s="429"/>
      <c r="AM326" s="429"/>
      <c r="AN326" s="429"/>
      <c r="AO326" s="429"/>
      <c r="AP326" s="429"/>
      <c r="AQ326" s="429"/>
      <c r="AR326" s="429"/>
      <c r="AS326" s="429"/>
      <c r="AT326" s="429"/>
      <c r="AU326" s="429"/>
      <c r="AV326" s="429"/>
      <c r="AW326" s="429"/>
      <c r="AX326" s="429"/>
      <c r="AY326" s="429"/>
      <c r="AZ326" s="429"/>
      <c r="BA326" s="429"/>
      <c r="BB326" s="429"/>
      <c r="BC326" s="429"/>
      <c r="BD326" s="429"/>
      <c r="BE326" s="429"/>
    </row>
    <row r="327" spans="2:57" s="369" customFormat="1" ht="12.75" hidden="1" customHeight="1" x14ac:dyDescent="0.2">
      <c r="B327" s="310"/>
      <c r="C327" s="429"/>
      <c r="D327" s="429"/>
      <c r="E327" s="429"/>
      <c r="F327" s="429"/>
      <c r="G327" s="429"/>
      <c r="H327" s="429"/>
      <c r="I327" s="429"/>
      <c r="J327" s="429"/>
      <c r="K327" s="429"/>
      <c r="L327" s="429"/>
      <c r="M327" s="473"/>
      <c r="N327" s="429"/>
      <c r="O327" s="429"/>
      <c r="P327" s="429"/>
      <c r="Q327" s="429"/>
      <c r="R327" s="429"/>
      <c r="S327" s="429"/>
      <c r="T327" s="429"/>
      <c r="U327" s="429"/>
      <c r="V327" s="429"/>
      <c r="W327" s="429"/>
      <c r="X327" s="429"/>
      <c r="Y327" s="429"/>
      <c r="Z327" s="429"/>
      <c r="AA327" s="429"/>
      <c r="AB327" s="429"/>
      <c r="AC327" s="429"/>
      <c r="AD327" s="429"/>
      <c r="AE327" s="429"/>
      <c r="AF327" s="429"/>
      <c r="AG327" s="429"/>
      <c r="AH327" s="429"/>
      <c r="AI327" s="429"/>
      <c r="AJ327" s="429"/>
      <c r="AK327" s="429"/>
      <c r="AL327" s="429"/>
      <c r="AM327" s="429"/>
      <c r="AN327" s="429"/>
      <c r="AO327" s="429"/>
      <c r="AP327" s="429"/>
      <c r="AQ327" s="429"/>
      <c r="AR327" s="429"/>
      <c r="AS327" s="429"/>
      <c r="AT327" s="429"/>
      <c r="AU327" s="429"/>
      <c r="AV327" s="429"/>
      <c r="AW327" s="429"/>
      <c r="AX327" s="429"/>
      <c r="AY327" s="429"/>
      <c r="AZ327" s="429"/>
      <c r="BA327" s="429"/>
      <c r="BB327" s="429"/>
      <c r="BC327" s="429"/>
      <c r="BD327" s="429"/>
      <c r="BE327" s="429"/>
    </row>
    <row r="328" spans="2:57" s="369" customFormat="1" ht="12.75" hidden="1" customHeight="1" x14ac:dyDescent="0.2">
      <c r="B328" s="310"/>
      <c r="C328" s="429"/>
      <c r="D328" s="429"/>
      <c r="E328" s="429"/>
      <c r="F328" s="429"/>
      <c r="G328" s="429"/>
      <c r="H328" s="429"/>
      <c r="I328" s="429"/>
      <c r="J328" s="429"/>
      <c r="K328" s="429"/>
      <c r="L328" s="429"/>
      <c r="M328" s="473"/>
      <c r="N328" s="429"/>
      <c r="O328" s="429"/>
      <c r="P328" s="429"/>
      <c r="Q328" s="429"/>
      <c r="R328" s="429"/>
      <c r="S328" s="429"/>
      <c r="T328" s="429"/>
      <c r="U328" s="429"/>
      <c r="V328" s="429"/>
      <c r="W328" s="429"/>
      <c r="X328" s="429"/>
      <c r="Y328" s="429"/>
      <c r="Z328" s="429"/>
      <c r="AA328" s="429"/>
      <c r="AB328" s="429"/>
      <c r="AC328" s="429"/>
      <c r="AD328" s="429"/>
      <c r="AE328" s="429"/>
      <c r="AF328" s="429"/>
      <c r="AG328" s="429"/>
      <c r="AH328" s="429"/>
      <c r="AI328" s="429"/>
      <c r="AJ328" s="429"/>
      <c r="AK328" s="429"/>
      <c r="AL328" s="429"/>
      <c r="AM328" s="429"/>
      <c r="AN328" s="429"/>
      <c r="AO328" s="429"/>
      <c r="AP328" s="429"/>
      <c r="AQ328" s="429"/>
      <c r="AR328" s="429"/>
      <c r="AS328" s="429"/>
      <c r="AT328" s="429"/>
      <c r="AU328" s="429"/>
      <c r="AV328" s="429"/>
      <c r="AW328" s="429"/>
      <c r="AX328" s="429"/>
      <c r="AY328" s="429"/>
      <c r="AZ328" s="429"/>
      <c r="BA328" s="429"/>
      <c r="BB328" s="429"/>
      <c r="BC328" s="429"/>
      <c r="BD328" s="429"/>
      <c r="BE328" s="429"/>
    </row>
    <row r="329" spans="2:57" s="369" customFormat="1" ht="12.75" hidden="1" customHeight="1" x14ac:dyDescent="0.2">
      <c r="B329" s="310"/>
      <c r="C329" s="429"/>
      <c r="D329" s="429"/>
      <c r="E329" s="429"/>
      <c r="F329" s="429"/>
      <c r="G329" s="429"/>
      <c r="H329" s="429"/>
      <c r="I329" s="429"/>
      <c r="J329" s="429"/>
      <c r="K329" s="429"/>
      <c r="L329" s="429"/>
      <c r="M329" s="473"/>
      <c r="N329" s="429"/>
      <c r="O329" s="429"/>
      <c r="P329" s="429"/>
      <c r="Q329" s="429"/>
      <c r="R329" s="429"/>
      <c r="S329" s="429"/>
      <c r="T329" s="429"/>
      <c r="U329" s="429"/>
      <c r="V329" s="429"/>
      <c r="W329" s="429"/>
      <c r="X329" s="429"/>
      <c r="Y329" s="429"/>
      <c r="Z329" s="429"/>
      <c r="AA329" s="429"/>
      <c r="AB329" s="429"/>
      <c r="AC329" s="429"/>
      <c r="AD329" s="429"/>
      <c r="AE329" s="429"/>
      <c r="AF329" s="429"/>
      <c r="AG329" s="429"/>
      <c r="AH329" s="429"/>
      <c r="AI329" s="429"/>
      <c r="AJ329" s="429"/>
      <c r="AK329" s="429"/>
      <c r="AL329" s="429"/>
      <c r="AM329" s="429"/>
      <c r="AN329" s="429"/>
      <c r="AO329" s="429"/>
      <c r="AP329" s="429"/>
      <c r="AQ329" s="429"/>
      <c r="AR329" s="429"/>
      <c r="AS329" s="429"/>
      <c r="AT329" s="429"/>
      <c r="AU329" s="429"/>
      <c r="AV329" s="429"/>
      <c r="AW329" s="429"/>
      <c r="AX329" s="429"/>
      <c r="AY329" s="429"/>
      <c r="AZ329" s="429"/>
      <c r="BA329" s="429"/>
      <c r="BB329" s="429"/>
      <c r="BC329" s="429"/>
      <c r="BD329" s="429"/>
      <c r="BE329" s="429"/>
    </row>
    <row r="330" spans="2:57" s="369" customFormat="1" ht="12.75" hidden="1" customHeight="1" x14ac:dyDescent="0.2">
      <c r="B330" s="310"/>
      <c r="C330" s="429"/>
      <c r="D330" s="429"/>
      <c r="E330" s="429"/>
      <c r="F330" s="429"/>
      <c r="G330" s="429"/>
      <c r="H330" s="429"/>
      <c r="I330" s="429"/>
      <c r="J330" s="429"/>
      <c r="K330" s="429"/>
      <c r="L330" s="429"/>
      <c r="M330" s="473"/>
      <c r="N330" s="429"/>
      <c r="O330" s="429"/>
      <c r="P330" s="429"/>
      <c r="Q330" s="429"/>
      <c r="R330" s="429"/>
      <c r="S330" s="429"/>
      <c r="T330" s="429"/>
      <c r="U330" s="429"/>
      <c r="V330" s="429"/>
      <c r="W330" s="429"/>
      <c r="X330" s="429"/>
      <c r="Y330" s="429"/>
      <c r="Z330" s="429"/>
      <c r="AA330" s="429"/>
      <c r="AB330" s="429"/>
      <c r="AC330" s="429"/>
      <c r="AD330" s="429"/>
      <c r="AE330" s="429"/>
      <c r="AF330" s="429"/>
      <c r="AG330" s="429"/>
      <c r="AH330" s="429"/>
      <c r="AI330" s="429"/>
      <c r="AJ330" s="429"/>
      <c r="AK330" s="429"/>
      <c r="AL330" s="429"/>
      <c r="AM330" s="429"/>
      <c r="AN330" s="429"/>
      <c r="AO330" s="429"/>
      <c r="AP330" s="429"/>
      <c r="AQ330" s="429"/>
      <c r="AR330" s="429"/>
      <c r="AS330" s="429"/>
      <c r="AT330" s="429"/>
      <c r="AU330" s="429"/>
      <c r="AV330" s="429"/>
      <c r="AW330" s="429"/>
      <c r="AX330" s="429"/>
      <c r="AY330" s="429"/>
      <c r="AZ330" s="429"/>
      <c r="BA330" s="429"/>
      <c r="BB330" s="429"/>
      <c r="BC330" s="429"/>
      <c r="BD330" s="429"/>
      <c r="BE330" s="429"/>
    </row>
    <row r="331" spans="2:57" s="369" customFormat="1" ht="12.75" hidden="1" customHeight="1" x14ac:dyDescent="0.2">
      <c r="B331" s="310"/>
      <c r="C331" s="429"/>
      <c r="D331" s="429"/>
      <c r="E331" s="429"/>
      <c r="F331" s="429"/>
      <c r="G331" s="429"/>
      <c r="H331" s="429"/>
      <c r="I331" s="429"/>
      <c r="J331" s="429"/>
      <c r="K331" s="429"/>
      <c r="L331" s="429"/>
      <c r="M331" s="473"/>
      <c r="N331" s="429"/>
      <c r="O331" s="429"/>
      <c r="P331" s="429"/>
      <c r="Q331" s="429"/>
      <c r="R331" s="429"/>
      <c r="S331" s="429"/>
      <c r="T331" s="429"/>
      <c r="U331" s="429"/>
      <c r="V331" s="429"/>
      <c r="W331" s="429"/>
      <c r="X331" s="429"/>
      <c r="Y331" s="429"/>
      <c r="Z331" s="429"/>
      <c r="AA331" s="429"/>
      <c r="AB331" s="429"/>
      <c r="AC331" s="429"/>
      <c r="AD331" s="429"/>
      <c r="AE331" s="429"/>
      <c r="AF331" s="429"/>
      <c r="AG331" s="429"/>
      <c r="AH331" s="429"/>
      <c r="AI331" s="429"/>
      <c r="AJ331" s="429"/>
      <c r="AK331" s="429"/>
      <c r="AL331" s="429"/>
      <c r="AM331" s="429"/>
      <c r="AN331" s="429"/>
      <c r="AO331" s="429"/>
      <c r="AP331" s="429"/>
      <c r="AQ331" s="429"/>
      <c r="AR331" s="429"/>
      <c r="AS331" s="429"/>
      <c r="AT331" s="429"/>
      <c r="AU331" s="429"/>
      <c r="AV331" s="429"/>
      <c r="AW331" s="429"/>
      <c r="AX331" s="429"/>
      <c r="AY331" s="429"/>
      <c r="AZ331" s="429"/>
      <c r="BA331" s="429"/>
      <c r="BB331" s="429"/>
      <c r="BC331" s="429"/>
      <c r="BD331" s="429"/>
      <c r="BE331" s="429"/>
    </row>
    <row r="332" spans="2:57" s="369" customFormat="1" ht="12.75" hidden="1" customHeight="1" x14ac:dyDescent="0.2">
      <c r="B332" s="310"/>
      <c r="C332" s="429"/>
      <c r="D332" s="429"/>
      <c r="E332" s="429"/>
      <c r="F332" s="429"/>
      <c r="G332" s="429"/>
      <c r="H332" s="429"/>
      <c r="I332" s="429"/>
      <c r="J332" s="429"/>
      <c r="K332" s="429"/>
      <c r="L332" s="429"/>
      <c r="M332" s="473"/>
      <c r="N332" s="429"/>
      <c r="O332" s="429"/>
      <c r="P332" s="429"/>
      <c r="Q332" s="429"/>
      <c r="R332" s="429"/>
      <c r="S332" s="429"/>
      <c r="T332" s="429"/>
      <c r="U332" s="429"/>
      <c r="V332" s="429"/>
      <c r="W332" s="429"/>
      <c r="X332" s="429"/>
      <c r="Y332" s="429"/>
      <c r="Z332" s="429"/>
      <c r="AA332" s="429"/>
      <c r="AB332" s="429"/>
      <c r="AC332" s="429"/>
      <c r="AD332" s="429"/>
      <c r="AE332" s="429"/>
      <c r="AF332" s="429"/>
      <c r="AG332" s="429"/>
      <c r="AH332" s="429"/>
      <c r="AI332" s="429"/>
      <c r="AJ332" s="429"/>
      <c r="AK332" s="429"/>
      <c r="AL332" s="429"/>
      <c r="AM332" s="429"/>
      <c r="AN332" s="429"/>
      <c r="AO332" s="429"/>
      <c r="AP332" s="429"/>
      <c r="AQ332" s="429"/>
      <c r="AR332" s="429"/>
      <c r="AS332" s="429"/>
      <c r="AT332" s="429"/>
      <c r="AU332" s="429"/>
      <c r="AV332" s="429"/>
      <c r="AW332" s="429"/>
      <c r="AX332" s="429"/>
      <c r="AY332" s="429"/>
      <c r="AZ332" s="429"/>
      <c r="BA332" s="429"/>
      <c r="BB332" s="429"/>
      <c r="BC332" s="429"/>
      <c r="BD332" s="429"/>
      <c r="BE332" s="429"/>
    </row>
    <row r="333" spans="2:57" s="369" customFormat="1" ht="12.75" hidden="1" customHeight="1" x14ac:dyDescent="0.2">
      <c r="B333" s="310"/>
      <c r="C333" s="429"/>
      <c r="D333" s="429"/>
      <c r="E333" s="429"/>
      <c r="F333" s="429"/>
      <c r="G333" s="429"/>
      <c r="H333" s="429"/>
      <c r="I333" s="429"/>
      <c r="J333" s="429"/>
      <c r="K333" s="429"/>
      <c r="L333" s="429"/>
      <c r="M333" s="473"/>
      <c r="N333" s="429"/>
      <c r="O333" s="429"/>
      <c r="P333" s="429"/>
      <c r="Q333" s="429"/>
      <c r="R333" s="429"/>
      <c r="S333" s="429"/>
      <c r="T333" s="429"/>
      <c r="U333" s="429"/>
      <c r="V333" s="429"/>
      <c r="W333" s="429"/>
      <c r="X333" s="429"/>
      <c r="Y333" s="429"/>
      <c r="Z333" s="429"/>
      <c r="AA333" s="429"/>
      <c r="AB333" s="429"/>
      <c r="AC333" s="429"/>
      <c r="AD333" s="429"/>
      <c r="AE333" s="429"/>
      <c r="AF333" s="429"/>
      <c r="AG333" s="429"/>
      <c r="AH333" s="429"/>
      <c r="AI333" s="429"/>
      <c r="AJ333" s="429"/>
      <c r="AK333" s="429"/>
      <c r="AL333" s="429"/>
      <c r="AM333" s="429"/>
      <c r="AN333" s="429"/>
      <c r="AO333" s="429"/>
      <c r="AP333" s="429"/>
      <c r="AQ333" s="429"/>
      <c r="AR333" s="429"/>
      <c r="AS333" s="429"/>
      <c r="AT333" s="429"/>
      <c r="AU333" s="429"/>
      <c r="AV333" s="429"/>
      <c r="AW333" s="429"/>
      <c r="AX333" s="429"/>
      <c r="AY333" s="429"/>
      <c r="AZ333" s="429"/>
      <c r="BA333" s="429"/>
      <c r="BB333" s="429"/>
      <c r="BC333" s="429"/>
      <c r="BD333" s="429"/>
      <c r="BE333" s="429"/>
    </row>
    <row r="334" spans="2:57" s="369" customFormat="1" ht="12.75" hidden="1" customHeight="1" x14ac:dyDescent="0.2">
      <c r="B334" s="310"/>
      <c r="C334" s="429"/>
      <c r="D334" s="429"/>
      <c r="E334" s="429"/>
      <c r="F334" s="429"/>
      <c r="G334" s="429"/>
      <c r="H334" s="429"/>
      <c r="I334" s="429"/>
      <c r="J334" s="429"/>
      <c r="K334" s="429"/>
      <c r="L334" s="429"/>
      <c r="M334" s="473"/>
      <c r="N334" s="429"/>
      <c r="O334" s="429"/>
      <c r="P334" s="429"/>
      <c r="Q334" s="429"/>
      <c r="R334" s="429"/>
      <c r="S334" s="429"/>
      <c r="T334" s="429"/>
      <c r="U334" s="429"/>
      <c r="V334" s="429"/>
      <c r="W334" s="429"/>
      <c r="X334" s="429"/>
      <c r="Y334" s="429"/>
      <c r="Z334" s="429"/>
      <c r="AA334" s="429"/>
      <c r="AB334" s="429"/>
      <c r="AC334" s="429"/>
      <c r="AD334" s="429"/>
      <c r="AE334" s="429"/>
      <c r="AF334" s="429"/>
      <c r="AG334" s="429"/>
      <c r="AH334" s="429"/>
      <c r="AI334" s="429"/>
      <c r="AJ334" s="429"/>
      <c r="AK334" s="429"/>
      <c r="AL334" s="429"/>
      <c r="AM334" s="429"/>
      <c r="AN334" s="429"/>
      <c r="AO334" s="429"/>
      <c r="AP334" s="429"/>
      <c r="AQ334" s="429"/>
      <c r="AR334" s="429"/>
      <c r="AS334" s="429"/>
      <c r="AT334" s="429"/>
      <c r="AU334" s="429"/>
      <c r="AV334" s="429"/>
      <c r="AW334" s="429"/>
      <c r="AX334" s="429"/>
      <c r="AY334" s="429"/>
      <c r="AZ334" s="429"/>
      <c r="BA334" s="429"/>
      <c r="BB334" s="429"/>
      <c r="BC334" s="429"/>
      <c r="BD334" s="429"/>
      <c r="BE334" s="429"/>
    </row>
    <row r="335" spans="2:57" s="369" customFormat="1" ht="12.75" hidden="1" customHeight="1" x14ac:dyDescent="0.2">
      <c r="B335" s="310"/>
      <c r="C335" s="429"/>
      <c r="D335" s="429"/>
      <c r="E335" s="429"/>
      <c r="F335" s="429"/>
      <c r="G335" s="429"/>
      <c r="H335" s="429"/>
      <c r="I335" s="429"/>
      <c r="J335" s="429"/>
      <c r="K335" s="429"/>
      <c r="L335" s="429"/>
      <c r="M335" s="473"/>
      <c r="N335" s="429"/>
      <c r="O335" s="429"/>
      <c r="P335" s="429"/>
      <c r="Q335" s="429"/>
      <c r="R335" s="429"/>
      <c r="S335" s="429"/>
      <c r="T335" s="429"/>
      <c r="U335" s="429"/>
      <c r="V335" s="429"/>
      <c r="W335" s="429"/>
      <c r="X335" s="429"/>
      <c r="Y335" s="429"/>
      <c r="Z335" s="429"/>
      <c r="AA335" s="429"/>
      <c r="AB335" s="429"/>
      <c r="AC335" s="429"/>
      <c r="AD335" s="429"/>
      <c r="AE335" s="429"/>
      <c r="AF335" s="429"/>
      <c r="AG335" s="429"/>
      <c r="AH335" s="429"/>
      <c r="AI335" s="429"/>
      <c r="AJ335" s="429"/>
      <c r="AK335" s="429"/>
      <c r="AL335" s="429"/>
      <c r="AM335" s="429"/>
      <c r="AN335" s="429"/>
      <c r="AO335" s="429"/>
      <c r="AP335" s="429"/>
      <c r="AQ335" s="429"/>
      <c r="AR335" s="429"/>
      <c r="AS335" s="429"/>
      <c r="AT335" s="429"/>
      <c r="AU335" s="429"/>
      <c r="AV335" s="429"/>
      <c r="AW335" s="429"/>
      <c r="AX335" s="429"/>
      <c r="AY335" s="429"/>
      <c r="AZ335" s="429"/>
      <c r="BA335" s="429"/>
      <c r="BB335" s="429"/>
      <c r="BC335" s="429"/>
      <c r="BD335" s="429"/>
      <c r="BE335" s="429"/>
    </row>
    <row r="336" spans="2:57" s="369" customFormat="1" ht="12.75" hidden="1" customHeight="1" x14ac:dyDescent="0.2">
      <c r="B336" s="310"/>
      <c r="C336" s="429"/>
      <c r="D336" s="429"/>
      <c r="E336" s="429"/>
      <c r="F336" s="429"/>
      <c r="G336" s="429"/>
      <c r="H336" s="429"/>
      <c r="I336" s="429"/>
      <c r="J336" s="429"/>
      <c r="K336" s="429"/>
      <c r="L336" s="429"/>
      <c r="M336" s="473"/>
      <c r="N336" s="429"/>
      <c r="O336" s="429"/>
      <c r="P336" s="429"/>
      <c r="Q336" s="429"/>
      <c r="R336" s="429"/>
      <c r="S336" s="429"/>
      <c r="T336" s="429"/>
      <c r="U336" s="429"/>
      <c r="V336" s="429"/>
      <c r="W336" s="429"/>
      <c r="X336" s="429"/>
      <c r="Y336" s="429"/>
      <c r="Z336" s="429"/>
      <c r="AA336" s="429"/>
      <c r="AB336" s="429"/>
      <c r="AC336" s="429"/>
      <c r="AD336" s="429"/>
      <c r="AE336" s="429"/>
      <c r="AF336" s="429"/>
      <c r="AG336" s="429"/>
      <c r="AH336" s="429"/>
      <c r="AI336" s="429"/>
      <c r="AJ336" s="429"/>
      <c r="AK336" s="429"/>
      <c r="AL336" s="429"/>
      <c r="AM336" s="429"/>
      <c r="AN336" s="429"/>
      <c r="AO336" s="429"/>
      <c r="AP336" s="429"/>
      <c r="AQ336" s="429"/>
      <c r="AR336" s="429"/>
      <c r="AS336" s="429"/>
      <c r="AT336" s="429"/>
      <c r="AU336" s="429"/>
      <c r="AV336" s="429"/>
      <c r="AW336" s="429"/>
      <c r="AX336" s="429"/>
      <c r="AY336" s="429"/>
      <c r="AZ336" s="429"/>
      <c r="BA336" s="429"/>
      <c r="BB336" s="429"/>
      <c r="BC336" s="429"/>
      <c r="BD336" s="429"/>
      <c r="BE336" s="429"/>
    </row>
    <row r="337" spans="2:57" s="369" customFormat="1" ht="12.75" hidden="1" customHeight="1" x14ac:dyDescent="0.2">
      <c r="B337" s="310"/>
      <c r="C337" s="429"/>
      <c r="D337" s="429"/>
      <c r="E337" s="429"/>
      <c r="F337" s="429"/>
      <c r="G337" s="429"/>
      <c r="H337" s="429"/>
      <c r="I337" s="429"/>
      <c r="J337" s="429"/>
      <c r="K337" s="429"/>
      <c r="L337" s="429"/>
      <c r="M337" s="473"/>
      <c r="N337" s="429"/>
      <c r="O337" s="429"/>
      <c r="P337" s="429"/>
      <c r="Q337" s="429"/>
      <c r="R337" s="429"/>
      <c r="S337" s="429"/>
      <c r="T337" s="429"/>
      <c r="U337" s="429"/>
      <c r="V337" s="429"/>
      <c r="W337" s="429"/>
      <c r="X337" s="429"/>
      <c r="Y337" s="429"/>
      <c r="Z337" s="429"/>
      <c r="AA337" s="429"/>
      <c r="AB337" s="429"/>
      <c r="AC337" s="429"/>
      <c r="AD337" s="429"/>
      <c r="AE337" s="429"/>
      <c r="AF337" s="429"/>
      <c r="AG337" s="429"/>
      <c r="AH337" s="429"/>
      <c r="AI337" s="429"/>
      <c r="AJ337" s="429"/>
      <c r="AK337" s="429"/>
      <c r="AL337" s="429"/>
      <c r="AM337" s="429"/>
      <c r="AN337" s="429"/>
      <c r="AO337" s="429"/>
      <c r="AP337" s="429"/>
      <c r="AQ337" s="429"/>
      <c r="AR337" s="429"/>
      <c r="AS337" s="429"/>
      <c r="AT337" s="429"/>
      <c r="AU337" s="429"/>
      <c r="AV337" s="429"/>
      <c r="AW337" s="429"/>
      <c r="AX337" s="429"/>
      <c r="AY337" s="429"/>
      <c r="AZ337" s="429"/>
      <c r="BA337" s="429"/>
      <c r="BB337" s="429"/>
      <c r="BC337" s="429"/>
      <c r="BD337" s="429"/>
      <c r="BE337" s="429"/>
    </row>
    <row r="338" spans="2:57" s="369" customFormat="1" ht="12.75" hidden="1" customHeight="1" x14ac:dyDescent="0.2">
      <c r="B338" s="310"/>
      <c r="C338" s="429"/>
      <c r="D338" s="429"/>
      <c r="E338" s="429"/>
      <c r="F338" s="429"/>
      <c r="G338" s="429"/>
      <c r="H338" s="429"/>
      <c r="I338" s="429"/>
      <c r="J338" s="429"/>
      <c r="K338" s="429"/>
      <c r="L338" s="429"/>
      <c r="M338" s="473"/>
      <c r="N338" s="429"/>
      <c r="O338" s="429"/>
      <c r="P338" s="429"/>
      <c r="Q338" s="429"/>
      <c r="R338" s="429"/>
      <c r="S338" s="429"/>
      <c r="T338" s="429"/>
      <c r="U338" s="429"/>
      <c r="V338" s="429"/>
      <c r="W338" s="429"/>
      <c r="X338" s="429"/>
      <c r="Y338" s="429"/>
      <c r="Z338" s="429"/>
      <c r="AA338" s="429"/>
      <c r="AB338" s="429"/>
      <c r="AC338" s="429"/>
      <c r="AD338" s="429"/>
      <c r="AE338" s="429"/>
      <c r="AF338" s="429"/>
      <c r="AG338" s="429"/>
      <c r="AH338" s="429"/>
      <c r="AI338" s="429"/>
      <c r="AJ338" s="429"/>
      <c r="AK338" s="429"/>
      <c r="AL338" s="429"/>
      <c r="AM338" s="429"/>
      <c r="AN338" s="429"/>
      <c r="AO338" s="429"/>
      <c r="AP338" s="429"/>
      <c r="AQ338" s="429"/>
      <c r="AR338" s="429"/>
      <c r="AS338" s="429"/>
      <c r="AT338" s="429"/>
      <c r="AU338" s="429"/>
      <c r="AV338" s="429"/>
      <c r="AW338" s="429"/>
      <c r="AX338" s="429"/>
      <c r="AY338" s="429"/>
      <c r="AZ338" s="429"/>
      <c r="BA338" s="429"/>
      <c r="BB338" s="429"/>
      <c r="BC338" s="429"/>
      <c r="BD338" s="429"/>
      <c r="BE338" s="429"/>
    </row>
    <row r="339" spans="2:57" s="369" customFormat="1" ht="12.75" hidden="1" customHeight="1" x14ac:dyDescent="0.2">
      <c r="B339" s="310"/>
      <c r="C339" s="429"/>
      <c r="D339" s="429"/>
      <c r="E339" s="429"/>
      <c r="F339" s="429"/>
      <c r="G339" s="429"/>
      <c r="H339" s="429"/>
      <c r="I339" s="429"/>
      <c r="J339" s="429"/>
      <c r="K339" s="429"/>
      <c r="L339" s="429"/>
      <c r="M339" s="473"/>
      <c r="N339" s="429"/>
      <c r="O339" s="429"/>
      <c r="P339" s="429"/>
      <c r="Q339" s="429"/>
      <c r="R339" s="429"/>
      <c r="S339" s="429"/>
      <c r="T339" s="429"/>
      <c r="U339" s="429"/>
      <c r="V339" s="429"/>
      <c r="W339" s="429"/>
      <c r="X339" s="429"/>
      <c r="Y339" s="429"/>
      <c r="Z339" s="429"/>
      <c r="AA339" s="429"/>
      <c r="AB339" s="429"/>
      <c r="AC339" s="429"/>
      <c r="AD339" s="429"/>
      <c r="AE339" s="429"/>
      <c r="AF339" s="429"/>
      <c r="AG339" s="429"/>
      <c r="AH339" s="429"/>
      <c r="AI339" s="429"/>
      <c r="AJ339" s="429"/>
      <c r="AK339" s="429"/>
      <c r="AL339" s="429"/>
      <c r="AM339" s="429"/>
      <c r="AN339" s="429"/>
      <c r="AO339" s="429"/>
      <c r="AP339" s="429"/>
      <c r="AQ339" s="429"/>
      <c r="AR339" s="429"/>
      <c r="AS339" s="429"/>
      <c r="AT339" s="429"/>
      <c r="AU339" s="429"/>
      <c r="AV339" s="429"/>
      <c r="AW339" s="429"/>
      <c r="AX339" s="429"/>
      <c r="AY339" s="429"/>
      <c r="AZ339" s="429"/>
      <c r="BA339" s="429"/>
      <c r="BB339" s="429"/>
      <c r="BC339" s="429"/>
      <c r="BD339" s="429"/>
      <c r="BE339" s="429"/>
    </row>
    <row r="340" spans="2:57" s="369" customFormat="1" ht="12.75" hidden="1" customHeight="1" x14ac:dyDescent="0.2">
      <c r="B340" s="310"/>
      <c r="C340" s="429"/>
      <c r="D340" s="429"/>
      <c r="E340" s="429"/>
      <c r="F340" s="429"/>
      <c r="G340" s="429"/>
      <c r="H340" s="429"/>
      <c r="I340" s="429"/>
      <c r="J340" s="429"/>
      <c r="K340" s="429"/>
      <c r="L340" s="429"/>
      <c r="M340" s="473"/>
      <c r="N340" s="429"/>
      <c r="O340" s="429"/>
      <c r="P340" s="429"/>
      <c r="Q340" s="429"/>
      <c r="R340" s="429"/>
      <c r="S340" s="429"/>
      <c r="T340" s="429"/>
      <c r="U340" s="429"/>
      <c r="V340" s="429"/>
      <c r="W340" s="429"/>
      <c r="X340" s="429"/>
      <c r="Y340" s="429"/>
      <c r="Z340" s="429"/>
      <c r="AA340" s="429"/>
      <c r="AB340" s="429"/>
      <c r="AC340" s="429"/>
      <c r="AD340" s="429"/>
      <c r="AE340" s="429"/>
      <c r="AF340" s="429"/>
      <c r="AG340" s="429"/>
      <c r="AH340" s="429"/>
      <c r="AI340" s="429"/>
      <c r="AJ340" s="429"/>
      <c r="AK340" s="429"/>
      <c r="AL340" s="429"/>
      <c r="AM340" s="429"/>
      <c r="AN340" s="429"/>
      <c r="AO340" s="429"/>
      <c r="AP340" s="429"/>
      <c r="AQ340" s="429"/>
      <c r="AR340" s="429"/>
      <c r="AS340" s="429"/>
      <c r="AT340" s="429"/>
      <c r="AU340" s="429"/>
      <c r="AV340" s="429"/>
      <c r="AW340" s="429"/>
      <c r="AX340" s="429"/>
      <c r="AY340" s="429"/>
      <c r="AZ340" s="429"/>
      <c r="BA340" s="429"/>
      <c r="BB340" s="429"/>
      <c r="BC340" s="429"/>
      <c r="BD340" s="429"/>
      <c r="BE340" s="429"/>
    </row>
    <row r="341" spans="2:57" s="369" customFormat="1" ht="12.75" hidden="1" customHeight="1" x14ac:dyDescent="0.2">
      <c r="B341" s="310"/>
      <c r="C341" s="429"/>
      <c r="D341" s="429"/>
      <c r="E341" s="429"/>
      <c r="F341" s="429"/>
      <c r="G341" s="429"/>
      <c r="H341" s="429"/>
      <c r="I341" s="429"/>
      <c r="J341" s="429"/>
      <c r="K341" s="429"/>
      <c r="L341" s="429"/>
      <c r="M341" s="473"/>
      <c r="N341" s="429"/>
      <c r="O341" s="429"/>
      <c r="P341" s="429"/>
      <c r="Q341" s="429"/>
      <c r="R341" s="429"/>
      <c r="S341" s="429"/>
      <c r="T341" s="429"/>
      <c r="U341" s="429"/>
      <c r="V341" s="429"/>
      <c r="W341" s="429"/>
      <c r="X341" s="429"/>
      <c r="Y341" s="429"/>
      <c r="Z341" s="429"/>
      <c r="AA341" s="429"/>
      <c r="AB341" s="429"/>
      <c r="AC341" s="429"/>
      <c r="AD341" s="429"/>
      <c r="AE341" s="429"/>
      <c r="AF341" s="429"/>
      <c r="AG341" s="429"/>
      <c r="AH341" s="429"/>
      <c r="AI341" s="429"/>
      <c r="AJ341" s="429"/>
      <c r="AK341" s="429"/>
      <c r="AL341" s="429"/>
      <c r="AM341" s="429"/>
      <c r="AN341" s="429"/>
      <c r="AO341" s="429"/>
      <c r="AP341" s="429"/>
      <c r="AQ341" s="429"/>
      <c r="AR341" s="429"/>
      <c r="AS341" s="429"/>
      <c r="AT341" s="429"/>
      <c r="AU341" s="429"/>
      <c r="AV341" s="429"/>
      <c r="AW341" s="429"/>
      <c r="AX341" s="429"/>
      <c r="AY341" s="429"/>
      <c r="AZ341" s="429"/>
      <c r="BA341" s="429"/>
      <c r="BB341" s="429"/>
      <c r="BC341" s="429"/>
      <c r="BD341" s="429"/>
      <c r="BE341" s="429"/>
    </row>
    <row r="342" spans="2:57" s="369" customFormat="1" ht="12.75" hidden="1" customHeight="1" x14ac:dyDescent="0.2">
      <c r="B342" s="310"/>
      <c r="C342" s="429"/>
      <c r="D342" s="429"/>
      <c r="E342" s="429"/>
      <c r="F342" s="429"/>
      <c r="G342" s="429"/>
      <c r="H342" s="429"/>
      <c r="I342" s="429"/>
      <c r="J342" s="429"/>
      <c r="K342" s="429"/>
      <c r="L342" s="429"/>
      <c r="M342" s="473"/>
      <c r="N342" s="429"/>
      <c r="O342" s="429"/>
      <c r="P342" s="429"/>
      <c r="Q342" s="429"/>
      <c r="R342" s="429"/>
      <c r="S342" s="429"/>
      <c r="T342" s="429"/>
      <c r="U342" s="429"/>
      <c r="V342" s="429"/>
      <c r="W342" s="429"/>
      <c r="X342" s="429"/>
      <c r="Y342" s="429"/>
      <c r="Z342" s="429"/>
      <c r="AA342" s="429"/>
      <c r="AB342" s="429"/>
      <c r="AC342" s="429"/>
      <c r="AD342" s="429"/>
      <c r="AE342" s="429"/>
      <c r="AF342" s="429"/>
      <c r="AG342" s="429"/>
      <c r="AH342" s="429"/>
      <c r="AI342" s="429"/>
      <c r="AJ342" s="429"/>
      <c r="AK342" s="429"/>
      <c r="AL342" s="429"/>
      <c r="AM342" s="429"/>
      <c r="AN342" s="429"/>
      <c r="AO342" s="429"/>
      <c r="AP342" s="429"/>
      <c r="AQ342" s="429"/>
      <c r="AR342" s="429"/>
      <c r="AS342" s="429"/>
      <c r="AT342" s="429"/>
      <c r="AU342" s="429"/>
      <c r="AV342" s="429"/>
      <c r="AW342" s="429"/>
      <c r="AX342" s="429"/>
      <c r="AY342" s="429"/>
      <c r="AZ342" s="429"/>
      <c r="BA342" s="429"/>
      <c r="BB342" s="429"/>
      <c r="BC342" s="429"/>
      <c r="BD342" s="429"/>
      <c r="BE342" s="429"/>
    </row>
    <row r="343" spans="2:57" s="369" customFormat="1" ht="12.75" hidden="1" customHeight="1" x14ac:dyDescent="0.2">
      <c r="B343" s="310"/>
      <c r="C343" s="429"/>
      <c r="D343" s="429"/>
      <c r="E343" s="429"/>
      <c r="F343" s="429"/>
      <c r="G343" s="429"/>
      <c r="H343" s="429"/>
      <c r="I343" s="429"/>
      <c r="J343" s="429"/>
      <c r="K343" s="429"/>
      <c r="L343" s="429"/>
      <c r="M343" s="473"/>
      <c r="N343" s="429"/>
      <c r="O343" s="429"/>
      <c r="P343" s="429"/>
      <c r="Q343" s="429"/>
      <c r="R343" s="429"/>
      <c r="S343" s="429"/>
      <c r="T343" s="429"/>
      <c r="U343" s="429"/>
      <c r="V343" s="429"/>
      <c r="W343" s="429"/>
      <c r="X343" s="429"/>
      <c r="Y343" s="429"/>
      <c r="Z343" s="429"/>
      <c r="AA343" s="429"/>
      <c r="AB343" s="429"/>
      <c r="AC343" s="429"/>
      <c r="AD343" s="429"/>
      <c r="AE343" s="429"/>
      <c r="AF343" s="429"/>
      <c r="AG343" s="429"/>
      <c r="AH343" s="429"/>
      <c r="AI343" s="429"/>
      <c r="AJ343" s="429"/>
      <c r="AK343" s="429"/>
      <c r="AL343" s="429"/>
      <c r="AM343" s="429"/>
      <c r="AN343" s="429"/>
      <c r="AO343" s="429"/>
      <c r="AP343" s="429"/>
      <c r="AQ343" s="429"/>
      <c r="AR343" s="429"/>
      <c r="AS343" s="429"/>
      <c r="AT343" s="429"/>
      <c r="AU343" s="429"/>
      <c r="AV343" s="429"/>
      <c r="AW343" s="429"/>
      <c r="AX343" s="429"/>
      <c r="AY343" s="429"/>
      <c r="AZ343" s="429"/>
      <c r="BA343" s="429"/>
      <c r="BB343" s="429"/>
      <c r="BC343" s="429"/>
      <c r="BD343" s="429"/>
      <c r="BE343" s="429"/>
    </row>
    <row r="344" spans="2:57" s="369" customFormat="1" ht="12.75" hidden="1" customHeight="1" x14ac:dyDescent="0.2">
      <c r="B344" s="310"/>
      <c r="C344" s="429"/>
      <c r="D344" s="429"/>
      <c r="E344" s="429"/>
      <c r="F344" s="429"/>
      <c r="G344" s="429"/>
      <c r="H344" s="429"/>
      <c r="I344" s="429"/>
      <c r="J344" s="429"/>
      <c r="K344" s="429"/>
      <c r="L344" s="429"/>
      <c r="M344" s="473"/>
      <c r="N344" s="429"/>
      <c r="O344" s="429"/>
      <c r="P344" s="429"/>
      <c r="Q344" s="429"/>
      <c r="R344" s="429"/>
      <c r="S344" s="429"/>
      <c r="T344" s="429"/>
      <c r="U344" s="429"/>
      <c r="V344" s="429"/>
      <c r="W344" s="429"/>
      <c r="X344" s="429"/>
      <c r="Y344" s="429"/>
      <c r="Z344" s="429"/>
      <c r="AA344" s="429"/>
      <c r="AB344" s="429"/>
      <c r="AC344" s="429"/>
      <c r="AD344" s="429"/>
      <c r="AE344" s="429"/>
      <c r="AF344" s="429"/>
      <c r="AG344" s="429"/>
      <c r="AH344" s="429"/>
      <c r="AI344" s="429"/>
      <c r="AJ344" s="429"/>
      <c r="AK344" s="429"/>
      <c r="AL344" s="429"/>
      <c r="AM344" s="429"/>
      <c r="AN344" s="429"/>
      <c r="AO344" s="429"/>
      <c r="AP344" s="429"/>
      <c r="AQ344" s="429"/>
      <c r="AR344" s="429"/>
      <c r="AS344" s="429"/>
      <c r="AT344" s="429"/>
      <c r="AU344" s="429"/>
      <c r="AV344" s="429"/>
      <c r="AW344" s="429"/>
      <c r="AX344" s="429"/>
      <c r="AY344" s="429"/>
      <c r="AZ344" s="429"/>
      <c r="BA344" s="429"/>
      <c r="BB344" s="429"/>
      <c r="BC344" s="429"/>
      <c r="BD344" s="429"/>
      <c r="BE344" s="429"/>
    </row>
    <row r="345" spans="2:57" s="369" customFormat="1" ht="12.75" hidden="1" customHeight="1" x14ac:dyDescent="0.2">
      <c r="B345" s="310"/>
      <c r="C345" s="429"/>
      <c r="D345" s="429"/>
      <c r="E345" s="429"/>
      <c r="F345" s="429"/>
      <c r="G345" s="429"/>
      <c r="H345" s="429"/>
      <c r="I345" s="429"/>
      <c r="J345" s="429"/>
      <c r="K345" s="429"/>
      <c r="L345" s="429"/>
      <c r="M345" s="473"/>
      <c r="N345" s="429"/>
      <c r="O345" s="429"/>
      <c r="P345" s="429"/>
      <c r="Q345" s="429"/>
      <c r="R345" s="429"/>
      <c r="S345" s="429"/>
      <c r="T345" s="429"/>
      <c r="U345" s="429"/>
      <c r="V345" s="429"/>
      <c r="W345" s="429"/>
      <c r="X345" s="429"/>
      <c r="Y345" s="429"/>
      <c r="Z345" s="429"/>
      <c r="AA345" s="429"/>
      <c r="AB345" s="429"/>
      <c r="AC345" s="429"/>
      <c r="AD345" s="429"/>
      <c r="AE345" s="429"/>
      <c r="AF345" s="429"/>
      <c r="AG345" s="429"/>
      <c r="AH345" s="429"/>
      <c r="AI345" s="429"/>
      <c r="AJ345" s="429"/>
      <c r="AK345" s="429"/>
      <c r="AL345" s="429"/>
      <c r="AM345" s="429"/>
      <c r="AN345" s="429"/>
      <c r="AO345" s="429"/>
      <c r="AP345" s="429"/>
      <c r="AQ345" s="429"/>
      <c r="AR345" s="429"/>
      <c r="AS345" s="429"/>
      <c r="AT345" s="429"/>
      <c r="AU345" s="429"/>
      <c r="AV345" s="429"/>
      <c r="AW345" s="429"/>
      <c r="AX345" s="429"/>
      <c r="AY345" s="429"/>
      <c r="AZ345" s="429"/>
      <c r="BA345" s="429"/>
      <c r="BB345" s="429"/>
      <c r="BC345" s="429"/>
      <c r="BD345" s="429"/>
      <c r="BE345" s="429"/>
    </row>
    <row r="346" spans="2:57" s="369" customFormat="1" ht="12.75" hidden="1" customHeight="1" x14ac:dyDescent="0.2">
      <c r="B346" s="310"/>
      <c r="C346" s="429"/>
      <c r="D346" s="429"/>
      <c r="E346" s="429"/>
      <c r="F346" s="429"/>
      <c r="G346" s="429"/>
      <c r="H346" s="429"/>
      <c r="I346" s="429"/>
      <c r="J346" s="429"/>
      <c r="K346" s="429"/>
      <c r="L346" s="429"/>
      <c r="M346" s="473"/>
      <c r="N346" s="429"/>
      <c r="O346" s="429"/>
      <c r="P346" s="429"/>
      <c r="Q346" s="429"/>
      <c r="R346" s="429"/>
      <c r="S346" s="429"/>
      <c r="T346" s="429"/>
      <c r="U346" s="429"/>
      <c r="V346" s="429"/>
      <c r="W346" s="429"/>
      <c r="X346" s="429"/>
      <c r="Y346" s="429"/>
      <c r="Z346" s="429"/>
      <c r="AA346" s="429"/>
      <c r="AB346" s="429"/>
      <c r="AC346" s="429"/>
      <c r="AD346" s="429"/>
      <c r="AE346" s="429"/>
      <c r="AF346" s="429"/>
      <c r="AG346" s="429"/>
      <c r="AH346" s="429"/>
      <c r="AI346" s="429"/>
      <c r="AJ346" s="429"/>
      <c r="AK346" s="429"/>
      <c r="AL346" s="429"/>
      <c r="AM346" s="429"/>
      <c r="AN346" s="429"/>
      <c r="AO346" s="429"/>
      <c r="AP346" s="429"/>
      <c r="AQ346" s="429"/>
      <c r="AR346" s="429"/>
      <c r="AS346" s="429"/>
      <c r="AT346" s="429"/>
      <c r="AU346" s="429"/>
      <c r="AV346" s="429"/>
      <c r="AW346" s="429"/>
      <c r="AX346" s="429"/>
      <c r="AY346" s="429"/>
      <c r="AZ346" s="429"/>
      <c r="BA346" s="429"/>
      <c r="BB346" s="429"/>
      <c r="BC346" s="429"/>
      <c r="BD346" s="429"/>
      <c r="BE346" s="429"/>
    </row>
    <row r="347" spans="2:57" s="369" customFormat="1" ht="12.75" hidden="1" customHeight="1" x14ac:dyDescent="0.2">
      <c r="B347" s="310"/>
      <c r="C347" s="429"/>
      <c r="D347" s="429"/>
      <c r="E347" s="429"/>
      <c r="F347" s="429"/>
      <c r="G347" s="429"/>
      <c r="H347" s="429"/>
      <c r="I347" s="429"/>
      <c r="J347" s="429"/>
      <c r="K347" s="429"/>
      <c r="L347" s="429"/>
      <c r="M347" s="473"/>
      <c r="N347" s="429"/>
      <c r="O347" s="429"/>
      <c r="P347" s="429"/>
      <c r="Q347" s="429"/>
      <c r="R347" s="429"/>
      <c r="S347" s="429"/>
      <c r="T347" s="429"/>
      <c r="U347" s="429"/>
      <c r="V347" s="429"/>
      <c r="W347" s="429"/>
      <c r="X347" s="429"/>
      <c r="Y347" s="429"/>
      <c r="Z347" s="429"/>
      <c r="AA347" s="429"/>
      <c r="AB347" s="429"/>
      <c r="AC347" s="429"/>
      <c r="AD347" s="429"/>
      <c r="AE347" s="429"/>
      <c r="AF347" s="429"/>
      <c r="AG347" s="429"/>
      <c r="AH347" s="429"/>
      <c r="AI347" s="429"/>
      <c r="AJ347" s="429"/>
      <c r="AK347" s="429"/>
      <c r="AL347" s="429"/>
      <c r="AM347" s="429"/>
      <c r="AN347" s="429"/>
      <c r="AO347" s="429"/>
      <c r="AP347" s="429"/>
      <c r="AQ347" s="429"/>
      <c r="AR347" s="429"/>
      <c r="AS347" s="429"/>
      <c r="AT347" s="429"/>
      <c r="AU347" s="429"/>
      <c r="AV347" s="429"/>
      <c r="AW347" s="429"/>
      <c r="AX347" s="429"/>
      <c r="AY347" s="429"/>
      <c r="AZ347" s="429"/>
      <c r="BA347" s="429"/>
      <c r="BB347" s="429"/>
      <c r="BC347" s="429"/>
      <c r="BD347" s="429"/>
      <c r="BE347" s="429"/>
    </row>
    <row r="348" spans="2:57" s="369" customFormat="1" ht="12.75" hidden="1" customHeight="1" x14ac:dyDescent="0.2">
      <c r="B348" s="310"/>
      <c r="C348" s="429"/>
      <c r="D348" s="429"/>
      <c r="E348" s="429"/>
      <c r="F348" s="429"/>
      <c r="G348" s="429"/>
      <c r="H348" s="429"/>
      <c r="I348" s="429"/>
      <c r="J348" s="429"/>
      <c r="K348" s="429"/>
      <c r="L348" s="429"/>
      <c r="M348" s="473"/>
      <c r="N348" s="429"/>
      <c r="O348" s="429"/>
      <c r="P348" s="429"/>
      <c r="Q348" s="429"/>
      <c r="R348" s="429"/>
      <c r="S348" s="429"/>
      <c r="T348" s="429"/>
      <c r="U348" s="429"/>
      <c r="V348" s="429"/>
      <c r="W348" s="429"/>
      <c r="X348" s="429"/>
      <c r="Y348" s="429"/>
      <c r="Z348" s="429"/>
      <c r="AA348" s="429"/>
      <c r="AB348" s="429"/>
      <c r="AC348" s="429"/>
      <c r="AD348" s="429"/>
      <c r="AE348" s="429"/>
      <c r="AF348" s="429"/>
      <c r="AG348" s="429"/>
      <c r="AH348" s="429"/>
      <c r="AI348" s="429"/>
      <c r="AJ348" s="429"/>
      <c r="AK348" s="429"/>
      <c r="AL348" s="429"/>
      <c r="AM348" s="429"/>
      <c r="AN348" s="429"/>
      <c r="AO348" s="429"/>
      <c r="AP348" s="429"/>
      <c r="AQ348" s="429"/>
      <c r="AR348" s="429"/>
      <c r="AS348" s="429"/>
      <c r="AT348" s="429"/>
      <c r="AU348" s="429"/>
      <c r="AV348" s="429"/>
      <c r="AW348" s="429"/>
      <c r="AX348" s="429"/>
      <c r="AY348" s="429"/>
      <c r="AZ348" s="429"/>
      <c r="BA348" s="429"/>
      <c r="BB348" s="429"/>
      <c r="BC348" s="429"/>
      <c r="BD348" s="429"/>
      <c r="BE348" s="429"/>
    </row>
    <row r="349" spans="2:57" s="369" customFormat="1" ht="12.75" hidden="1" customHeight="1" x14ac:dyDescent="0.2">
      <c r="B349" s="310"/>
      <c r="C349" s="429"/>
      <c r="D349" s="429"/>
      <c r="E349" s="429"/>
      <c r="F349" s="429"/>
      <c r="G349" s="429"/>
      <c r="H349" s="429"/>
      <c r="I349" s="429"/>
      <c r="J349" s="429"/>
      <c r="K349" s="429"/>
      <c r="L349" s="429"/>
      <c r="M349" s="473"/>
      <c r="N349" s="429"/>
      <c r="O349" s="429"/>
      <c r="P349" s="429"/>
      <c r="Q349" s="429"/>
      <c r="R349" s="429"/>
      <c r="S349" s="429"/>
      <c r="T349" s="429"/>
      <c r="U349" s="429"/>
      <c r="V349" s="429"/>
      <c r="W349" s="429"/>
      <c r="X349" s="429"/>
      <c r="Y349" s="429"/>
      <c r="Z349" s="429"/>
      <c r="AA349" s="429"/>
      <c r="AB349" s="429"/>
      <c r="AC349" s="429"/>
      <c r="AD349" s="429"/>
      <c r="AE349" s="429"/>
      <c r="AF349" s="429"/>
      <c r="AG349" s="429"/>
      <c r="AH349" s="429"/>
      <c r="AI349" s="429"/>
      <c r="AJ349" s="429"/>
      <c r="AK349" s="429"/>
      <c r="AL349" s="429"/>
      <c r="AM349" s="429"/>
      <c r="AN349" s="429"/>
      <c r="AO349" s="429"/>
      <c r="AP349" s="429"/>
      <c r="AQ349" s="429"/>
      <c r="AR349" s="429"/>
      <c r="AS349" s="429"/>
      <c r="AT349" s="429"/>
      <c r="AU349" s="429"/>
      <c r="AV349" s="429"/>
      <c r="AW349" s="429"/>
      <c r="AX349" s="429"/>
      <c r="AY349" s="429"/>
      <c r="AZ349" s="429"/>
      <c r="BA349" s="429"/>
      <c r="BB349" s="429"/>
      <c r="BC349" s="429"/>
      <c r="BD349" s="429"/>
      <c r="BE349" s="429"/>
    </row>
    <row r="350" spans="2:57" s="369" customFormat="1" ht="12.75" hidden="1" customHeight="1" x14ac:dyDescent="0.2">
      <c r="B350" s="310"/>
      <c r="C350" s="429"/>
      <c r="D350" s="429"/>
      <c r="E350" s="429"/>
      <c r="F350" s="429"/>
      <c r="G350" s="429"/>
      <c r="H350" s="429"/>
      <c r="I350" s="429"/>
      <c r="J350" s="429"/>
      <c r="K350" s="429"/>
      <c r="L350" s="429"/>
      <c r="M350" s="473"/>
      <c r="N350" s="429"/>
      <c r="O350" s="429"/>
      <c r="P350" s="429"/>
      <c r="Q350" s="429"/>
      <c r="R350" s="429"/>
      <c r="S350" s="429"/>
      <c r="T350" s="429"/>
      <c r="U350" s="429"/>
      <c r="V350" s="429"/>
      <c r="W350" s="429"/>
      <c r="X350" s="429"/>
      <c r="Y350" s="429"/>
      <c r="Z350" s="429"/>
      <c r="AA350" s="429"/>
      <c r="AB350" s="429"/>
      <c r="AC350" s="429"/>
      <c r="AD350" s="429"/>
      <c r="AE350" s="429"/>
      <c r="AF350" s="429"/>
      <c r="AG350" s="429"/>
      <c r="AH350" s="429"/>
      <c r="AI350" s="429"/>
      <c r="AJ350" s="429"/>
      <c r="AK350" s="429"/>
      <c r="AL350" s="429"/>
      <c r="AM350" s="429"/>
      <c r="AN350" s="429"/>
      <c r="AO350" s="429"/>
      <c r="AP350" s="429"/>
      <c r="AQ350" s="429"/>
      <c r="AR350" s="429"/>
      <c r="AS350" s="429"/>
      <c r="AT350" s="429"/>
      <c r="AU350" s="429"/>
      <c r="AV350" s="429"/>
      <c r="AW350" s="429"/>
      <c r="AX350" s="429"/>
      <c r="AY350" s="429"/>
      <c r="AZ350" s="429"/>
      <c r="BA350" s="429"/>
      <c r="BB350" s="429"/>
      <c r="BC350" s="429"/>
      <c r="BD350" s="429"/>
      <c r="BE350" s="429"/>
    </row>
    <row r="351" spans="2:57" s="369" customFormat="1" ht="12.75" hidden="1" customHeight="1" x14ac:dyDescent="0.2">
      <c r="B351" s="310"/>
      <c r="C351" s="429"/>
      <c r="D351" s="429"/>
      <c r="E351" s="429"/>
      <c r="F351" s="429"/>
      <c r="G351" s="429"/>
      <c r="H351" s="429"/>
      <c r="I351" s="429"/>
      <c r="J351" s="429"/>
      <c r="K351" s="429"/>
      <c r="L351" s="429"/>
      <c r="M351" s="473"/>
      <c r="N351" s="429"/>
      <c r="O351" s="429"/>
      <c r="P351" s="429"/>
      <c r="Q351" s="429"/>
      <c r="R351" s="429"/>
      <c r="S351" s="429"/>
      <c r="T351" s="429"/>
      <c r="U351" s="429"/>
      <c r="V351" s="429"/>
      <c r="W351" s="429"/>
      <c r="X351" s="429"/>
      <c r="Y351" s="429"/>
      <c r="Z351" s="429"/>
      <c r="AA351" s="429"/>
      <c r="AB351" s="429"/>
      <c r="AC351" s="429"/>
      <c r="AD351" s="429"/>
      <c r="AE351" s="429"/>
      <c r="AF351" s="429"/>
      <c r="AG351" s="429"/>
      <c r="AH351" s="429"/>
      <c r="AI351" s="429"/>
      <c r="AJ351" s="429"/>
      <c r="AK351" s="429"/>
      <c r="AL351" s="429"/>
      <c r="AM351" s="429"/>
      <c r="AN351" s="429"/>
      <c r="AO351" s="429"/>
      <c r="AP351" s="429"/>
      <c r="AQ351" s="429"/>
      <c r="AR351" s="429"/>
      <c r="AS351" s="429"/>
      <c r="AT351" s="429"/>
      <c r="AU351" s="429"/>
      <c r="AV351" s="429"/>
      <c r="AW351" s="429"/>
      <c r="AX351" s="429"/>
      <c r="AY351" s="429"/>
      <c r="AZ351" s="429"/>
      <c r="BA351" s="429"/>
      <c r="BB351" s="429"/>
      <c r="BC351" s="429"/>
      <c r="BD351" s="429"/>
      <c r="BE351" s="429"/>
    </row>
    <row r="352" spans="2:57" s="369" customFormat="1" ht="12.75" hidden="1" customHeight="1" x14ac:dyDescent="0.2">
      <c r="B352" s="310"/>
      <c r="C352" s="429"/>
      <c r="D352" s="429"/>
      <c r="E352" s="429"/>
      <c r="F352" s="429"/>
      <c r="G352" s="429"/>
      <c r="H352" s="429"/>
      <c r="I352" s="429"/>
      <c r="J352" s="429"/>
      <c r="K352" s="429"/>
      <c r="L352" s="429"/>
      <c r="M352" s="473"/>
      <c r="N352" s="429"/>
      <c r="O352" s="429"/>
      <c r="P352" s="429"/>
      <c r="Q352" s="429"/>
      <c r="R352" s="429"/>
      <c r="S352" s="429"/>
      <c r="T352" s="429"/>
      <c r="U352" s="429"/>
      <c r="V352" s="429"/>
      <c r="W352" s="429"/>
      <c r="X352" s="429"/>
      <c r="Y352" s="429"/>
      <c r="Z352" s="429"/>
      <c r="AA352" s="429"/>
      <c r="AB352" s="429"/>
      <c r="AC352" s="429"/>
      <c r="AD352" s="429"/>
      <c r="AE352" s="429"/>
      <c r="AF352" s="429"/>
      <c r="AG352" s="429"/>
      <c r="AH352" s="429"/>
      <c r="AI352" s="429"/>
      <c r="AJ352" s="429"/>
      <c r="AK352" s="429"/>
      <c r="AL352" s="429"/>
      <c r="AM352" s="429"/>
      <c r="AN352" s="429"/>
      <c r="AO352" s="429"/>
      <c r="AP352" s="429"/>
      <c r="AQ352" s="429"/>
      <c r="AR352" s="429"/>
      <c r="AS352" s="429"/>
      <c r="AT352" s="429"/>
      <c r="AU352" s="429"/>
      <c r="AV352" s="429"/>
      <c r="AW352" s="429"/>
      <c r="AX352" s="429"/>
      <c r="AY352" s="429"/>
      <c r="AZ352" s="429"/>
      <c r="BA352" s="429"/>
      <c r="BB352" s="429"/>
      <c r="BC352" s="429"/>
      <c r="BD352" s="429"/>
      <c r="BE352" s="429"/>
    </row>
    <row r="353" spans="2:57" s="369" customFormat="1" ht="12.75" hidden="1" customHeight="1" x14ac:dyDescent="0.2">
      <c r="B353" s="310"/>
      <c r="C353" s="429"/>
      <c r="D353" s="429"/>
      <c r="E353" s="429"/>
      <c r="F353" s="429"/>
      <c r="G353" s="429"/>
      <c r="H353" s="429"/>
      <c r="I353" s="429"/>
      <c r="J353" s="429"/>
      <c r="K353" s="429"/>
      <c r="L353" s="429"/>
      <c r="M353" s="473"/>
      <c r="N353" s="429"/>
      <c r="O353" s="429"/>
      <c r="P353" s="429"/>
      <c r="Q353" s="429"/>
      <c r="R353" s="429"/>
      <c r="S353" s="429"/>
      <c r="T353" s="429"/>
      <c r="U353" s="429"/>
      <c r="V353" s="429"/>
      <c r="W353" s="429"/>
      <c r="X353" s="429"/>
      <c r="Y353" s="429"/>
      <c r="Z353" s="429"/>
      <c r="AA353" s="429"/>
      <c r="AB353" s="429"/>
      <c r="AC353" s="429"/>
      <c r="AD353" s="429"/>
      <c r="AE353" s="429"/>
      <c r="AF353" s="429"/>
      <c r="AG353" s="429"/>
      <c r="AH353" s="429"/>
      <c r="AI353" s="429"/>
      <c r="AJ353" s="429"/>
      <c r="AK353" s="429"/>
      <c r="AL353" s="429"/>
      <c r="AM353" s="429"/>
      <c r="AN353" s="429"/>
      <c r="AO353" s="429"/>
      <c r="AP353" s="429"/>
      <c r="AQ353" s="429"/>
      <c r="AR353" s="429"/>
      <c r="AS353" s="429"/>
      <c r="AT353" s="429"/>
      <c r="AU353" s="429"/>
      <c r="AV353" s="429"/>
      <c r="AW353" s="429"/>
      <c r="AX353" s="429"/>
      <c r="AY353" s="429"/>
      <c r="AZ353" s="429"/>
      <c r="BA353" s="429"/>
      <c r="BB353" s="429"/>
      <c r="BC353" s="429"/>
      <c r="BD353" s="429"/>
      <c r="BE353" s="429"/>
    </row>
    <row r="354" spans="2:57" s="369" customFormat="1" ht="12.75" hidden="1" customHeight="1" x14ac:dyDescent="0.2">
      <c r="B354" s="310"/>
      <c r="C354" s="429"/>
      <c r="D354" s="429"/>
      <c r="E354" s="429"/>
      <c r="F354" s="429"/>
      <c r="G354" s="429"/>
      <c r="H354" s="429"/>
      <c r="I354" s="429"/>
      <c r="J354" s="429"/>
      <c r="K354" s="429"/>
      <c r="L354" s="429"/>
      <c r="M354" s="473"/>
      <c r="N354" s="429"/>
      <c r="O354" s="429"/>
      <c r="P354" s="429"/>
      <c r="Q354" s="429"/>
      <c r="R354" s="429"/>
      <c r="S354" s="429"/>
      <c r="T354" s="429"/>
      <c r="U354" s="429"/>
      <c r="V354" s="429"/>
      <c r="W354" s="429"/>
      <c r="X354" s="429"/>
      <c r="Y354" s="429"/>
      <c r="Z354" s="429"/>
      <c r="AA354" s="429"/>
      <c r="AB354" s="429"/>
      <c r="AC354" s="429"/>
      <c r="AD354" s="429"/>
      <c r="AE354" s="429"/>
      <c r="AF354" s="429"/>
      <c r="AG354" s="429"/>
      <c r="AH354" s="429"/>
      <c r="AI354" s="429"/>
      <c r="AJ354" s="429"/>
      <c r="AK354" s="429"/>
      <c r="AL354" s="429"/>
      <c r="AM354" s="429"/>
      <c r="AN354" s="429"/>
      <c r="AO354" s="429"/>
      <c r="AP354" s="429"/>
      <c r="AQ354" s="429"/>
      <c r="AR354" s="429"/>
      <c r="AS354" s="429"/>
      <c r="AT354" s="429"/>
      <c r="AU354" s="429"/>
      <c r="AV354" s="429"/>
      <c r="AW354" s="429"/>
      <c r="AX354" s="429"/>
      <c r="AY354" s="429"/>
      <c r="AZ354" s="429"/>
      <c r="BA354" s="429"/>
      <c r="BB354" s="429"/>
      <c r="BC354" s="429"/>
      <c r="BD354" s="429"/>
      <c r="BE354" s="429"/>
    </row>
    <row r="355" spans="2:57" s="369" customFormat="1" ht="12.75" hidden="1" customHeight="1" x14ac:dyDescent="0.2">
      <c r="B355" s="310"/>
      <c r="C355" s="429"/>
      <c r="D355" s="429"/>
      <c r="E355" s="429"/>
      <c r="F355" s="429"/>
      <c r="G355" s="429"/>
      <c r="H355" s="429"/>
      <c r="I355" s="429"/>
      <c r="J355" s="429"/>
      <c r="K355" s="429"/>
      <c r="L355" s="429"/>
      <c r="M355" s="473"/>
      <c r="N355" s="429"/>
      <c r="O355" s="429"/>
      <c r="P355" s="429"/>
      <c r="Q355" s="429"/>
      <c r="R355" s="429"/>
      <c r="S355" s="429"/>
      <c r="T355" s="429"/>
      <c r="U355" s="429"/>
      <c r="V355" s="429"/>
      <c r="W355" s="429"/>
      <c r="X355" s="429"/>
      <c r="Y355" s="429"/>
      <c r="Z355" s="429"/>
      <c r="AA355" s="429"/>
      <c r="AB355" s="429"/>
      <c r="AC355" s="429"/>
      <c r="AD355" s="429"/>
      <c r="AE355" s="429"/>
      <c r="AF355" s="429"/>
      <c r="AG355" s="429"/>
      <c r="AH355" s="429"/>
      <c r="AI355" s="429"/>
      <c r="AJ355" s="429"/>
      <c r="AK355" s="429"/>
      <c r="AL355" s="429"/>
      <c r="AM355" s="429"/>
      <c r="AN355" s="429"/>
      <c r="AO355" s="429"/>
      <c r="AP355" s="429"/>
      <c r="AQ355" s="429"/>
      <c r="AR355" s="429"/>
      <c r="AS355" s="429"/>
      <c r="AT355" s="429"/>
      <c r="AU355" s="429"/>
      <c r="AV355" s="429"/>
      <c r="AW355" s="429"/>
      <c r="AX355" s="429"/>
      <c r="AY355" s="429"/>
      <c r="AZ355" s="429"/>
      <c r="BA355" s="429"/>
      <c r="BB355" s="429"/>
      <c r="BC355" s="429"/>
      <c r="BD355" s="429"/>
      <c r="BE355" s="429"/>
    </row>
    <row r="356" spans="2:57" s="369" customFormat="1" ht="12.75" hidden="1" customHeight="1" x14ac:dyDescent="0.2">
      <c r="B356" s="310"/>
      <c r="C356" s="429"/>
      <c r="D356" s="429"/>
      <c r="E356" s="429"/>
      <c r="F356" s="429"/>
      <c r="G356" s="429"/>
      <c r="H356" s="429"/>
      <c r="I356" s="429"/>
      <c r="J356" s="429"/>
      <c r="K356" s="429"/>
      <c r="L356" s="429"/>
      <c r="M356" s="473"/>
      <c r="N356" s="429"/>
      <c r="O356" s="429"/>
      <c r="P356" s="429"/>
      <c r="Q356" s="429"/>
      <c r="R356" s="429"/>
      <c r="S356" s="429"/>
      <c r="T356" s="429"/>
      <c r="U356" s="429"/>
      <c r="V356" s="429"/>
      <c r="W356" s="429"/>
      <c r="X356" s="429"/>
      <c r="Y356" s="429"/>
      <c r="Z356" s="429"/>
      <c r="AA356" s="429"/>
      <c r="AB356" s="429"/>
      <c r="AC356" s="429"/>
      <c r="AD356" s="429"/>
      <c r="AE356" s="429"/>
      <c r="AF356" s="429"/>
      <c r="AG356" s="429"/>
      <c r="AH356" s="429"/>
      <c r="AI356" s="429"/>
      <c r="AJ356" s="429"/>
      <c r="AK356" s="429"/>
      <c r="AL356" s="429"/>
      <c r="AM356" s="429"/>
      <c r="AN356" s="429"/>
      <c r="AO356" s="429"/>
      <c r="AP356" s="429"/>
      <c r="AQ356" s="429"/>
      <c r="AR356" s="429"/>
      <c r="AS356" s="429"/>
      <c r="AT356" s="429"/>
      <c r="AU356" s="429"/>
      <c r="AV356" s="429"/>
      <c r="AW356" s="429"/>
      <c r="AX356" s="429"/>
      <c r="AY356" s="429"/>
      <c r="AZ356" s="429"/>
      <c r="BA356" s="429"/>
      <c r="BB356" s="429"/>
      <c r="BC356" s="429"/>
      <c r="BD356" s="429"/>
      <c r="BE356" s="429"/>
    </row>
    <row r="357" spans="2:57" s="369" customFormat="1" ht="12.75" hidden="1" customHeight="1" x14ac:dyDescent="0.2">
      <c r="B357" s="310"/>
      <c r="C357" s="429"/>
      <c r="D357" s="429"/>
      <c r="E357" s="429"/>
      <c r="F357" s="429"/>
      <c r="G357" s="429"/>
      <c r="H357" s="429"/>
      <c r="I357" s="429"/>
      <c r="J357" s="429"/>
      <c r="K357" s="429"/>
      <c r="L357" s="429"/>
      <c r="M357" s="473"/>
      <c r="N357" s="429"/>
      <c r="O357" s="429"/>
      <c r="P357" s="429"/>
      <c r="Q357" s="429"/>
      <c r="R357" s="429"/>
      <c r="S357" s="429"/>
      <c r="T357" s="429"/>
      <c r="U357" s="429"/>
      <c r="V357" s="429"/>
      <c r="W357" s="429"/>
      <c r="X357" s="429"/>
      <c r="Y357" s="429"/>
      <c r="Z357" s="429"/>
      <c r="AA357" s="429"/>
      <c r="AB357" s="429"/>
      <c r="AC357" s="429"/>
      <c r="AD357" s="429"/>
      <c r="AE357" s="429"/>
      <c r="AF357" s="429"/>
      <c r="AG357" s="429"/>
      <c r="AH357" s="429"/>
      <c r="AI357" s="429"/>
      <c r="AJ357" s="429"/>
      <c r="AK357" s="429"/>
      <c r="AL357" s="429"/>
      <c r="AM357" s="429"/>
      <c r="AN357" s="429"/>
      <c r="AO357" s="429"/>
      <c r="AP357" s="429"/>
      <c r="AQ357" s="429"/>
      <c r="AR357" s="429"/>
      <c r="AS357" s="429"/>
      <c r="AT357" s="429"/>
      <c r="AU357" s="429"/>
      <c r="AV357" s="429"/>
      <c r="AW357" s="429"/>
      <c r="AX357" s="429"/>
      <c r="AY357" s="429"/>
      <c r="AZ357" s="429"/>
      <c r="BA357" s="429"/>
      <c r="BB357" s="429"/>
      <c r="BC357" s="429"/>
      <c r="BD357" s="429"/>
      <c r="BE357" s="429"/>
    </row>
    <row r="358" spans="2:57" s="369" customFormat="1" ht="12.75" hidden="1" customHeight="1" x14ac:dyDescent="0.2">
      <c r="B358" s="310"/>
      <c r="C358" s="429"/>
      <c r="D358" s="429"/>
      <c r="E358" s="429"/>
      <c r="F358" s="429"/>
      <c r="G358" s="429"/>
      <c r="H358" s="429"/>
      <c r="I358" s="429"/>
      <c r="J358" s="429"/>
      <c r="K358" s="429"/>
      <c r="L358" s="429"/>
      <c r="M358" s="473"/>
      <c r="N358" s="429"/>
      <c r="O358" s="429"/>
      <c r="P358" s="429"/>
      <c r="Q358" s="429"/>
      <c r="R358" s="429"/>
      <c r="S358" s="429"/>
      <c r="T358" s="429"/>
      <c r="U358" s="429"/>
      <c r="V358" s="429"/>
      <c r="W358" s="429"/>
      <c r="X358" s="429"/>
      <c r="Y358" s="429"/>
      <c r="Z358" s="429"/>
      <c r="AA358" s="429"/>
      <c r="AB358" s="429"/>
      <c r="AC358" s="429"/>
      <c r="AD358" s="429"/>
      <c r="AE358" s="429"/>
      <c r="AF358" s="429"/>
      <c r="AG358" s="429"/>
      <c r="AH358" s="429"/>
      <c r="AI358" s="429"/>
      <c r="AJ358" s="429"/>
      <c r="AK358" s="429"/>
      <c r="AL358" s="429"/>
      <c r="AM358" s="429"/>
      <c r="AN358" s="429"/>
      <c r="AO358" s="429"/>
      <c r="AP358" s="429"/>
      <c r="AQ358" s="429"/>
      <c r="AR358" s="429"/>
      <c r="AS358" s="429"/>
      <c r="AT358" s="429"/>
      <c r="AU358" s="429"/>
      <c r="AV358" s="429"/>
      <c r="AW358" s="429"/>
      <c r="AX358" s="429"/>
      <c r="AY358" s="429"/>
      <c r="AZ358" s="429"/>
      <c r="BA358" s="429"/>
      <c r="BB358" s="429"/>
      <c r="BC358" s="429"/>
      <c r="BD358" s="429"/>
      <c r="BE358" s="429"/>
    </row>
    <row r="359" spans="2:57" s="369" customFormat="1" ht="12.75" hidden="1" customHeight="1" x14ac:dyDescent="0.2">
      <c r="B359" s="310"/>
      <c r="C359" s="429"/>
      <c r="D359" s="429"/>
      <c r="E359" s="429"/>
      <c r="F359" s="429"/>
      <c r="G359" s="429"/>
      <c r="H359" s="429"/>
      <c r="I359" s="429"/>
      <c r="J359" s="429"/>
      <c r="K359" s="429"/>
      <c r="L359" s="429"/>
      <c r="M359" s="473"/>
      <c r="N359" s="429"/>
      <c r="O359" s="429"/>
      <c r="P359" s="429"/>
      <c r="Q359" s="429"/>
      <c r="R359" s="429"/>
      <c r="S359" s="429"/>
      <c r="T359" s="429"/>
      <c r="U359" s="429"/>
      <c r="V359" s="429"/>
      <c r="W359" s="429"/>
      <c r="X359" s="429"/>
      <c r="Y359" s="429"/>
      <c r="Z359" s="429"/>
      <c r="AA359" s="429"/>
      <c r="AB359" s="429"/>
      <c r="AC359" s="429"/>
      <c r="AD359" s="429"/>
      <c r="AE359" s="429"/>
      <c r="AF359" s="429"/>
      <c r="AG359" s="429"/>
      <c r="AH359" s="429"/>
      <c r="AI359" s="429"/>
      <c r="AJ359" s="429"/>
      <c r="AK359" s="429"/>
      <c r="AL359" s="429"/>
      <c r="AM359" s="429"/>
      <c r="AN359" s="429"/>
      <c r="AO359" s="429"/>
      <c r="AP359" s="429"/>
      <c r="AQ359" s="429"/>
      <c r="AR359" s="429"/>
      <c r="AS359" s="429"/>
      <c r="AT359" s="429"/>
      <c r="AU359" s="429"/>
      <c r="AV359" s="429"/>
      <c r="AW359" s="429"/>
      <c r="AX359" s="429"/>
      <c r="AY359" s="429"/>
      <c r="AZ359" s="429"/>
      <c r="BA359" s="429"/>
      <c r="BB359" s="429"/>
      <c r="BC359" s="429"/>
      <c r="BD359" s="429"/>
      <c r="BE359" s="429"/>
    </row>
    <row r="360" spans="2:57" s="369" customFormat="1" ht="12.75" hidden="1" customHeight="1" x14ac:dyDescent="0.2">
      <c r="B360" s="310"/>
      <c r="C360" s="429"/>
      <c r="D360" s="429"/>
      <c r="E360" s="429"/>
      <c r="F360" s="429"/>
      <c r="G360" s="429"/>
      <c r="H360" s="429"/>
      <c r="I360" s="429"/>
      <c r="J360" s="429"/>
      <c r="K360" s="429"/>
      <c r="L360" s="429"/>
      <c r="M360" s="473"/>
      <c r="N360" s="429"/>
      <c r="O360" s="429"/>
      <c r="P360" s="429"/>
      <c r="Q360" s="429"/>
      <c r="R360" s="429"/>
      <c r="S360" s="429"/>
      <c r="T360" s="429"/>
      <c r="U360" s="429"/>
      <c r="V360" s="429"/>
      <c r="W360" s="429"/>
      <c r="X360" s="429"/>
      <c r="Y360" s="429"/>
      <c r="Z360" s="429"/>
      <c r="AA360" s="429"/>
      <c r="AB360" s="429"/>
      <c r="AC360" s="429"/>
      <c r="AD360" s="429"/>
      <c r="AE360" s="429"/>
      <c r="AF360" s="429"/>
      <c r="AG360" s="429"/>
      <c r="AH360" s="429"/>
      <c r="AI360" s="429"/>
      <c r="AJ360" s="429"/>
      <c r="AK360" s="429"/>
      <c r="AL360" s="429"/>
      <c r="AM360" s="429"/>
      <c r="AN360" s="429"/>
      <c r="AO360" s="429"/>
      <c r="AP360" s="429"/>
      <c r="AQ360" s="429"/>
      <c r="AR360" s="429"/>
      <c r="AS360" s="429"/>
      <c r="AT360" s="429"/>
      <c r="AU360" s="429"/>
      <c r="AV360" s="429"/>
      <c r="AW360" s="429"/>
      <c r="AX360" s="429"/>
      <c r="AY360" s="429"/>
      <c r="AZ360" s="429"/>
      <c r="BA360" s="429"/>
      <c r="BB360" s="429"/>
      <c r="BC360" s="429"/>
      <c r="BD360" s="429"/>
      <c r="BE360" s="429"/>
    </row>
    <row r="361" spans="2:57" s="369" customFormat="1" ht="12.75" hidden="1" customHeight="1" x14ac:dyDescent="0.2">
      <c r="B361" s="310"/>
      <c r="C361" s="429"/>
      <c r="D361" s="429"/>
      <c r="E361" s="429"/>
      <c r="F361" s="429"/>
      <c r="G361" s="429"/>
      <c r="H361" s="429"/>
      <c r="I361" s="429"/>
      <c r="J361" s="429"/>
      <c r="K361" s="429"/>
      <c r="L361" s="429"/>
      <c r="M361" s="473"/>
      <c r="N361" s="429"/>
      <c r="O361" s="429"/>
      <c r="P361" s="429"/>
      <c r="Q361" s="429"/>
      <c r="R361" s="429"/>
      <c r="S361" s="429"/>
      <c r="T361" s="429"/>
      <c r="U361" s="429"/>
      <c r="V361" s="429"/>
      <c r="W361" s="429"/>
      <c r="X361" s="429"/>
      <c r="Y361" s="429"/>
      <c r="Z361" s="429"/>
      <c r="AA361" s="429"/>
      <c r="AB361" s="429"/>
      <c r="AC361" s="429"/>
      <c r="AD361" s="429"/>
      <c r="AE361" s="429"/>
      <c r="AF361" s="429"/>
      <c r="AG361" s="429"/>
      <c r="AH361" s="429"/>
      <c r="AI361" s="429"/>
      <c r="AJ361" s="429"/>
      <c r="AK361" s="429"/>
      <c r="AL361" s="429"/>
      <c r="AM361" s="429"/>
      <c r="AN361" s="429"/>
      <c r="AO361" s="429"/>
      <c r="AP361" s="429"/>
      <c r="AQ361" s="429"/>
      <c r="AR361" s="429"/>
      <c r="AS361" s="429"/>
      <c r="AT361" s="429"/>
      <c r="AU361" s="429"/>
      <c r="AV361" s="429"/>
      <c r="AW361" s="429"/>
      <c r="AX361" s="429"/>
      <c r="AY361" s="429"/>
      <c r="AZ361" s="429"/>
      <c r="BA361" s="429"/>
      <c r="BB361" s="429"/>
      <c r="BC361" s="429"/>
      <c r="BD361" s="429"/>
      <c r="BE361" s="429"/>
    </row>
    <row r="362" spans="2:57" s="369" customFormat="1" ht="12.75" hidden="1" customHeight="1" x14ac:dyDescent="0.2">
      <c r="B362" s="310"/>
      <c r="C362" s="429"/>
      <c r="D362" s="429"/>
      <c r="E362" s="429"/>
      <c r="F362" s="429"/>
      <c r="G362" s="429"/>
      <c r="H362" s="429"/>
      <c r="I362" s="429"/>
      <c r="J362" s="429"/>
      <c r="K362" s="429"/>
      <c r="L362" s="429"/>
      <c r="M362" s="473"/>
      <c r="N362" s="429"/>
      <c r="O362" s="429"/>
      <c r="P362" s="429"/>
      <c r="Q362" s="429"/>
      <c r="R362" s="429"/>
      <c r="S362" s="429"/>
      <c r="T362" s="429"/>
      <c r="U362" s="429"/>
      <c r="V362" s="429"/>
      <c r="W362" s="429"/>
      <c r="X362" s="429"/>
      <c r="Y362" s="429"/>
      <c r="Z362" s="429"/>
      <c r="AA362" s="429"/>
      <c r="AB362" s="429"/>
      <c r="AC362" s="429"/>
      <c r="AD362" s="429"/>
      <c r="AE362" s="429"/>
      <c r="AF362" s="429"/>
      <c r="AG362" s="429"/>
      <c r="AH362" s="429"/>
      <c r="AI362" s="429"/>
      <c r="AJ362" s="429"/>
      <c r="AK362" s="429"/>
      <c r="AL362" s="429"/>
      <c r="AM362" s="429"/>
      <c r="AN362" s="429"/>
      <c r="AO362" s="429"/>
      <c r="AP362" s="429"/>
      <c r="AQ362" s="429"/>
      <c r="AR362" s="429"/>
      <c r="AS362" s="429"/>
      <c r="AT362" s="429"/>
      <c r="AU362" s="429"/>
      <c r="AV362" s="429"/>
      <c r="AW362" s="429"/>
      <c r="AX362" s="429"/>
      <c r="AY362" s="429"/>
      <c r="AZ362" s="429"/>
      <c r="BA362" s="429"/>
      <c r="BB362" s="429"/>
      <c r="BC362" s="429"/>
      <c r="BD362" s="429"/>
      <c r="BE362" s="429"/>
    </row>
    <row r="363" spans="2:57" s="369" customFormat="1" ht="12.75" hidden="1" customHeight="1" x14ac:dyDescent="0.2">
      <c r="B363" s="310"/>
      <c r="C363" s="429"/>
      <c r="D363" s="429"/>
      <c r="E363" s="429"/>
      <c r="F363" s="429"/>
      <c r="G363" s="429"/>
      <c r="H363" s="429"/>
      <c r="I363" s="429"/>
      <c r="J363" s="429"/>
      <c r="K363" s="429"/>
      <c r="L363" s="429"/>
      <c r="M363" s="473"/>
      <c r="N363" s="429"/>
      <c r="O363" s="429"/>
      <c r="P363" s="429"/>
      <c r="Q363" s="429"/>
      <c r="R363" s="429"/>
      <c r="S363" s="429"/>
      <c r="T363" s="429"/>
      <c r="U363" s="429"/>
      <c r="V363" s="429"/>
      <c r="W363" s="429"/>
      <c r="X363" s="429"/>
      <c r="Y363" s="429"/>
      <c r="Z363" s="429"/>
      <c r="AA363" s="429"/>
      <c r="AB363" s="429"/>
      <c r="AC363" s="429"/>
      <c r="AD363" s="429"/>
      <c r="AE363" s="429"/>
      <c r="AF363" s="429"/>
      <c r="AG363" s="429"/>
      <c r="AH363" s="429"/>
      <c r="AI363" s="429"/>
      <c r="AJ363" s="429"/>
      <c r="AK363" s="429"/>
      <c r="AL363" s="429"/>
      <c r="AM363" s="429"/>
      <c r="AN363" s="429"/>
      <c r="AO363" s="429"/>
      <c r="AP363" s="429"/>
      <c r="AQ363" s="429"/>
      <c r="AR363" s="429"/>
      <c r="AS363" s="429"/>
      <c r="AT363" s="429"/>
      <c r="AU363" s="429"/>
      <c r="AV363" s="429"/>
      <c r="AW363" s="429"/>
      <c r="AX363" s="429"/>
      <c r="AY363" s="429"/>
      <c r="AZ363" s="429"/>
      <c r="BA363" s="429"/>
      <c r="BB363" s="429"/>
      <c r="BC363" s="429"/>
      <c r="BD363" s="429"/>
      <c r="BE363" s="429"/>
    </row>
    <row r="364" spans="2:57" s="369" customFormat="1" ht="12.75" hidden="1" customHeight="1" x14ac:dyDescent="0.2">
      <c r="B364" s="310"/>
      <c r="C364" s="429"/>
      <c r="D364" s="429"/>
      <c r="E364" s="429"/>
      <c r="F364" s="429"/>
      <c r="G364" s="429"/>
      <c r="H364" s="429"/>
      <c r="I364" s="429"/>
      <c r="J364" s="429"/>
      <c r="K364" s="429"/>
      <c r="L364" s="429"/>
      <c r="M364" s="473"/>
      <c r="N364" s="429"/>
      <c r="O364" s="429"/>
      <c r="P364" s="429"/>
      <c r="Q364" s="429"/>
      <c r="R364" s="429"/>
      <c r="S364" s="429"/>
      <c r="T364" s="429"/>
      <c r="U364" s="429"/>
      <c r="V364" s="429"/>
      <c r="W364" s="429"/>
      <c r="X364" s="429"/>
      <c r="Y364" s="429"/>
      <c r="Z364" s="429"/>
      <c r="AA364" s="429"/>
      <c r="AB364" s="429"/>
      <c r="AC364" s="429"/>
      <c r="AD364" s="429"/>
      <c r="AE364" s="429"/>
      <c r="AF364" s="429"/>
      <c r="AG364" s="429"/>
      <c r="AH364" s="429"/>
      <c r="AI364" s="429"/>
      <c r="AJ364" s="429"/>
      <c r="AK364" s="429"/>
      <c r="AL364" s="429"/>
      <c r="AM364" s="429"/>
      <c r="AN364" s="429"/>
      <c r="AO364" s="429"/>
      <c r="AP364" s="429"/>
      <c r="AQ364" s="429"/>
      <c r="AR364" s="429"/>
      <c r="AS364" s="429"/>
      <c r="AT364" s="429"/>
      <c r="AU364" s="429"/>
      <c r="AV364" s="429"/>
      <c r="AW364" s="429"/>
      <c r="AX364" s="429"/>
      <c r="AY364" s="429"/>
      <c r="AZ364" s="429"/>
      <c r="BA364" s="429"/>
      <c r="BB364" s="429"/>
      <c r="BC364" s="429"/>
      <c r="BD364" s="429"/>
      <c r="BE364" s="429"/>
    </row>
    <row r="365" spans="2:57" s="369" customFormat="1" ht="12.75" hidden="1" customHeight="1" x14ac:dyDescent="0.2">
      <c r="B365" s="310"/>
      <c r="C365" s="429"/>
      <c r="D365" s="429"/>
      <c r="E365" s="429"/>
      <c r="F365" s="429"/>
      <c r="G365" s="429"/>
      <c r="H365" s="429"/>
      <c r="I365" s="429"/>
      <c r="J365" s="429"/>
      <c r="K365" s="429"/>
      <c r="L365" s="429"/>
      <c r="M365" s="473"/>
      <c r="N365" s="429"/>
      <c r="O365" s="429"/>
      <c r="P365" s="429"/>
      <c r="Q365" s="429"/>
      <c r="R365" s="429"/>
      <c r="S365" s="429"/>
      <c r="T365" s="429"/>
      <c r="U365" s="429"/>
      <c r="V365" s="429"/>
      <c r="W365" s="429"/>
      <c r="X365" s="429"/>
      <c r="Y365" s="429"/>
      <c r="Z365" s="429"/>
      <c r="AA365" s="429"/>
      <c r="AB365" s="429"/>
      <c r="AC365" s="429"/>
      <c r="AD365" s="429"/>
      <c r="AE365" s="429"/>
      <c r="AF365" s="429"/>
      <c r="AG365" s="429"/>
      <c r="AH365" s="429"/>
      <c r="AI365" s="429"/>
      <c r="AJ365" s="429"/>
      <c r="AK365" s="429"/>
      <c r="AL365" s="429"/>
      <c r="AM365" s="429"/>
      <c r="AN365" s="429"/>
      <c r="AO365" s="429"/>
      <c r="AP365" s="429"/>
      <c r="AQ365" s="429"/>
      <c r="AR365" s="429"/>
      <c r="AS365" s="429"/>
      <c r="AT365" s="429"/>
      <c r="AU365" s="429"/>
      <c r="AV365" s="429"/>
      <c r="AW365" s="429"/>
      <c r="AX365" s="429"/>
      <c r="AY365" s="429"/>
      <c r="AZ365" s="429"/>
      <c r="BA365" s="429"/>
      <c r="BB365" s="429"/>
      <c r="BC365" s="429"/>
      <c r="BD365" s="429"/>
      <c r="BE365" s="429"/>
    </row>
    <row r="366" spans="2:57" s="369" customFormat="1" ht="12.75" hidden="1" customHeight="1" x14ac:dyDescent="0.2">
      <c r="B366" s="310"/>
      <c r="C366" s="429"/>
      <c r="D366" s="429"/>
      <c r="E366" s="429"/>
      <c r="F366" s="429"/>
      <c r="G366" s="429"/>
      <c r="H366" s="429"/>
      <c r="I366" s="429"/>
      <c r="J366" s="429"/>
      <c r="K366" s="429"/>
      <c r="L366" s="429"/>
      <c r="M366" s="473"/>
      <c r="N366" s="429"/>
      <c r="O366" s="429"/>
      <c r="P366" s="429"/>
      <c r="Q366" s="429"/>
      <c r="R366" s="429"/>
      <c r="S366" s="429"/>
      <c r="T366" s="429"/>
      <c r="U366" s="429"/>
      <c r="V366" s="429"/>
      <c r="W366" s="429"/>
      <c r="X366" s="429"/>
      <c r="Y366" s="429"/>
      <c r="Z366" s="429"/>
      <c r="AA366" s="429"/>
      <c r="AB366" s="429"/>
      <c r="AC366" s="429"/>
      <c r="AD366" s="429"/>
      <c r="AE366" s="429"/>
      <c r="AF366" s="429"/>
      <c r="AG366" s="429"/>
      <c r="AH366" s="429"/>
      <c r="AI366" s="429"/>
      <c r="AJ366" s="429"/>
      <c r="AK366" s="429"/>
      <c r="AL366" s="429"/>
      <c r="AM366" s="429"/>
      <c r="AN366" s="429"/>
      <c r="AO366" s="429"/>
      <c r="AP366" s="429"/>
      <c r="AQ366" s="429"/>
      <c r="AR366" s="429"/>
      <c r="AS366" s="429"/>
      <c r="AT366" s="429"/>
      <c r="AU366" s="429"/>
      <c r="AV366" s="429"/>
      <c r="AW366" s="429"/>
      <c r="AX366" s="429"/>
      <c r="AY366" s="429"/>
      <c r="AZ366" s="429"/>
      <c r="BA366" s="429"/>
      <c r="BB366" s="429"/>
      <c r="BC366" s="429"/>
      <c r="BD366" s="429"/>
      <c r="BE366" s="429"/>
    </row>
    <row r="367" spans="2:57" s="369" customFormat="1" ht="12.75" hidden="1" customHeight="1" x14ac:dyDescent="0.2">
      <c r="B367" s="310"/>
      <c r="C367" s="429"/>
      <c r="D367" s="429"/>
      <c r="E367" s="429"/>
      <c r="F367" s="429"/>
      <c r="G367" s="429"/>
      <c r="H367" s="429"/>
      <c r="I367" s="429"/>
      <c r="J367" s="429"/>
      <c r="K367" s="429"/>
      <c r="L367" s="429"/>
      <c r="M367" s="473"/>
      <c r="N367" s="429"/>
      <c r="O367" s="429"/>
      <c r="P367" s="429"/>
      <c r="Q367" s="429"/>
      <c r="R367" s="429"/>
      <c r="S367" s="429"/>
      <c r="T367" s="429"/>
      <c r="U367" s="429"/>
      <c r="V367" s="429"/>
      <c r="W367" s="429"/>
      <c r="X367" s="429"/>
      <c r="Y367" s="429"/>
      <c r="Z367" s="429"/>
      <c r="AA367" s="429"/>
      <c r="AB367" s="429"/>
      <c r="AC367" s="429"/>
      <c r="AD367" s="429"/>
      <c r="AE367" s="429"/>
      <c r="AF367" s="429"/>
      <c r="AG367" s="429"/>
      <c r="AH367" s="429"/>
      <c r="AI367" s="429"/>
      <c r="AJ367" s="429"/>
      <c r="AK367" s="429"/>
      <c r="AL367" s="429"/>
      <c r="AM367" s="429"/>
      <c r="AN367" s="429"/>
      <c r="AO367" s="429"/>
      <c r="AP367" s="429"/>
      <c r="AQ367" s="429"/>
      <c r="AR367" s="429"/>
      <c r="AS367" s="429"/>
      <c r="AT367" s="429"/>
      <c r="AU367" s="429"/>
      <c r="AV367" s="429"/>
      <c r="AW367" s="429"/>
      <c r="AX367" s="429"/>
      <c r="AY367" s="429"/>
      <c r="AZ367" s="429"/>
      <c r="BA367" s="429"/>
      <c r="BB367" s="429"/>
      <c r="BC367" s="429"/>
      <c r="BD367" s="429"/>
      <c r="BE367" s="429"/>
    </row>
    <row r="368" spans="2:57" s="369" customFormat="1" ht="12.75" hidden="1" customHeight="1" x14ac:dyDescent="0.2">
      <c r="B368" s="310"/>
      <c r="C368" s="429"/>
      <c r="D368" s="429"/>
      <c r="E368" s="429"/>
      <c r="F368" s="429"/>
      <c r="G368" s="429"/>
      <c r="H368" s="429"/>
      <c r="I368" s="429"/>
      <c r="J368" s="429"/>
      <c r="K368" s="429"/>
      <c r="L368" s="429"/>
      <c r="M368" s="473"/>
      <c r="N368" s="429"/>
      <c r="O368" s="429"/>
      <c r="P368" s="429"/>
      <c r="Q368" s="429"/>
      <c r="R368" s="429"/>
      <c r="S368" s="429"/>
      <c r="T368" s="429"/>
      <c r="U368" s="429"/>
      <c r="V368" s="429"/>
      <c r="W368" s="429"/>
      <c r="X368" s="429"/>
      <c r="Y368" s="429"/>
      <c r="Z368" s="429"/>
      <c r="AA368" s="429"/>
      <c r="AB368" s="429"/>
      <c r="AC368" s="429"/>
      <c r="AD368" s="429"/>
      <c r="AE368" s="429"/>
      <c r="AF368" s="429"/>
      <c r="AG368" s="429"/>
      <c r="AH368" s="429"/>
      <c r="AI368" s="429"/>
      <c r="AJ368" s="429"/>
      <c r="AK368" s="429"/>
      <c r="AL368" s="429"/>
      <c r="AM368" s="429"/>
      <c r="AN368" s="429"/>
      <c r="AO368" s="429"/>
      <c r="AP368" s="429"/>
      <c r="AQ368" s="429"/>
      <c r="AR368" s="429"/>
      <c r="AS368" s="429"/>
      <c r="AT368" s="429"/>
      <c r="AU368" s="429"/>
      <c r="AV368" s="429"/>
      <c r="AW368" s="429"/>
      <c r="AX368" s="429"/>
      <c r="AY368" s="429"/>
      <c r="AZ368" s="429"/>
      <c r="BA368" s="429"/>
      <c r="BB368" s="429"/>
      <c r="BC368" s="429"/>
      <c r="BD368" s="429"/>
      <c r="BE368" s="429"/>
    </row>
    <row r="369" spans="2:57" s="369" customFormat="1" ht="12.75" hidden="1" customHeight="1" x14ac:dyDescent="0.2">
      <c r="B369" s="310"/>
      <c r="C369" s="429"/>
      <c r="D369" s="429"/>
      <c r="E369" s="429"/>
      <c r="F369" s="429"/>
      <c r="G369" s="429"/>
      <c r="H369" s="429"/>
      <c r="I369" s="429"/>
      <c r="J369" s="429"/>
      <c r="K369" s="429"/>
      <c r="L369" s="429"/>
      <c r="M369" s="473"/>
      <c r="N369" s="429"/>
      <c r="O369" s="429"/>
      <c r="P369" s="429"/>
      <c r="Q369" s="429"/>
      <c r="R369" s="429"/>
      <c r="S369" s="429"/>
      <c r="T369" s="429"/>
      <c r="U369" s="429"/>
      <c r="V369" s="429"/>
      <c r="W369" s="429"/>
      <c r="X369" s="429"/>
      <c r="Y369" s="429"/>
      <c r="Z369" s="429"/>
      <c r="AA369" s="429"/>
      <c r="AB369" s="429"/>
      <c r="AC369" s="429"/>
      <c r="AD369" s="429"/>
      <c r="AE369" s="429"/>
      <c r="AF369" s="429"/>
      <c r="AG369" s="429"/>
      <c r="AH369" s="429"/>
      <c r="AI369" s="429"/>
      <c r="AJ369" s="429"/>
      <c r="AK369" s="429"/>
      <c r="AL369" s="429"/>
      <c r="AM369" s="429"/>
      <c r="AN369" s="429"/>
      <c r="AO369" s="429"/>
      <c r="AP369" s="429"/>
      <c r="AQ369" s="429"/>
      <c r="AR369" s="429"/>
      <c r="AS369" s="429"/>
      <c r="AT369" s="429"/>
      <c r="AU369" s="429"/>
      <c r="AV369" s="429"/>
      <c r="AW369" s="429"/>
      <c r="AX369" s="429"/>
      <c r="AY369" s="429"/>
      <c r="AZ369" s="429"/>
      <c r="BA369" s="429"/>
      <c r="BB369" s="429"/>
      <c r="BC369" s="429"/>
      <c r="BD369" s="429"/>
      <c r="BE369" s="429"/>
    </row>
    <row r="370" spans="2:57" s="369" customFormat="1" ht="12.75" hidden="1" customHeight="1" x14ac:dyDescent="0.2">
      <c r="B370" s="310"/>
      <c r="C370" s="429"/>
      <c r="D370" s="429"/>
      <c r="E370" s="429"/>
      <c r="F370" s="429"/>
      <c r="G370" s="429"/>
      <c r="H370" s="429"/>
      <c r="I370" s="429"/>
      <c r="J370" s="429"/>
      <c r="K370" s="429"/>
      <c r="L370" s="429"/>
      <c r="M370" s="473"/>
      <c r="N370" s="429"/>
      <c r="O370" s="429"/>
      <c r="P370" s="429"/>
      <c r="Q370" s="429"/>
      <c r="R370" s="429"/>
      <c r="S370" s="429"/>
      <c r="T370" s="429"/>
      <c r="U370" s="429"/>
      <c r="V370" s="429"/>
      <c r="W370" s="429"/>
      <c r="X370" s="429"/>
      <c r="Y370" s="429"/>
      <c r="Z370" s="429"/>
      <c r="AA370" s="429"/>
      <c r="AB370" s="429"/>
      <c r="AC370" s="429"/>
      <c r="AD370" s="429"/>
      <c r="AE370" s="429"/>
      <c r="AF370" s="429"/>
      <c r="AG370" s="429"/>
      <c r="AH370" s="429"/>
      <c r="AI370" s="429"/>
      <c r="AJ370" s="429"/>
      <c r="AK370" s="429"/>
      <c r="AL370" s="429"/>
      <c r="AM370" s="429"/>
      <c r="AN370" s="429"/>
      <c r="AO370" s="429"/>
      <c r="AP370" s="429"/>
      <c r="AQ370" s="429"/>
      <c r="AR370" s="429"/>
      <c r="AS370" s="429"/>
      <c r="AT370" s="429"/>
      <c r="AU370" s="429"/>
      <c r="AV370" s="429"/>
      <c r="AW370" s="429"/>
      <c r="AX370" s="429"/>
      <c r="AY370" s="429"/>
      <c r="AZ370" s="429"/>
      <c r="BA370" s="429"/>
      <c r="BB370" s="429"/>
      <c r="BC370" s="429"/>
      <c r="BD370" s="429"/>
      <c r="BE370" s="429"/>
    </row>
    <row r="371" spans="2:57" s="369" customFormat="1" ht="12.75" hidden="1" customHeight="1" x14ac:dyDescent="0.2">
      <c r="B371" s="310"/>
      <c r="C371" s="429"/>
      <c r="D371" s="429"/>
      <c r="E371" s="429"/>
      <c r="F371" s="429"/>
      <c r="G371" s="429"/>
      <c r="H371" s="429"/>
      <c r="I371" s="429"/>
      <c r="J371" s="429"/>
      <c r="K371" s="429"/>
      <c r="L371" s="429"/>
      <c r="M371" s="473"/>
      <c r="N371" s="429"/>
      <c r="O371" s="429"/>
      <c r="P371" s="429"/>
      <c r="Q371" s="429"/>
      <c r="R371" s="429"/>
      <c r="S371" s="429"/>
      <c r="T371" s="429"/>
      <c r="U371" s="429"/>
      <c r="V371" s="429"/>
      <c r="W371" s="429"/>
      <c r="X371" s="429"/>
      <c r="Y371" s="429"/>
      <c r="Z371" s="429"/>
      <c r="AA371" s="429"/>
      <c r="AB371" s="429"/>
      <c r="AC371" s="429"/>
      <c r="AD371" s="429"/>
      <c r="AE371" s="429"/>
      <c r="AF371" s="429"/>
      <c r="AG371" s="429"/>
      <c r="AH371" s="429"/>
      <c r="AI371" s="429"/>
      <c r="AJ371" s="429"/>
      <c r="AK371" s="429"/>
      <c r="AL371" s="429"/>
      <c r="AM371" s="429"/>
      <c r="AN371" s="429"/>
      <c r="AO371" s="429"/>
      <c r="AP371" s="429"/>
      <c r="AQ371" s="429"/>
      <c r="AR371" s="429"/>
      <c r="AS371" s="429"/>
      <c r="AT371" s="429"/>
      <c r="AU371" s="429"/>
      <c r="AV371" s="429"/>
      <c r="AW371" s="429"/>
      <c r="AX371" s="429"/>
      <c r="AY371" s="429"/>
      <c r="AZ371" s="429"/>
      <c r="BA371" s="429"/>
      <c r="BB371" s="429"/>
      <c r="BC371" s="429"/>
      <c r="BD371" s="429"/>
      <c r="BE371" s="429"/>
    </row>
    <row r="372" spans="2:57" s="369" customFormat="1" ht="12.75" hidden="1" customHeight="1" x14ac:dyDescent="0.2">
      <c r="B372" s="310"/>
      <c r="C372" s="429"/>
      <c r="D372" s="429"/>
      <c r="E372" s="429"/>
      <c r="F372" s="429"/>
      <c r="G372" s="429"/>
      <c r="H372" s="429"/>
      <c r="I372" s="429"/>
      <c r="J372" s="429"/>
      <c r="K372" s="429"/>
      <c r="L372" s="429"/>
      <c r="M372" s="473"/>
      <c r="N372" s="429"/>
      <c r="O372" s="429"/>
      <c r="P372" s="429"/>
      <c r="Q372" s="429"/>
      <c r="R372" s="429"/>
      <c r="S372" s="429"/>
      <c r="T372" s="429"/>
      <c r="U372" s="429"/>
      <c r="V372" s="429"/>
      <c r="W372" s="429"/>
      <c r="X372" s="429"/>
      <c r="Y372" s="429"/>
      <c r="Z372" s="429"/>
      <c r="AA372" s="429"/>
      <c r="AB372" s="429"/>
      <c r="AC372" s="429"/>
      <c r="AD372" s="429"/>
      <c r="AE372" s="429"/>
      <c r="AF372" s="429"/>
      <c r="AG372" s="429"/>
      <c r="AH372" s="429"/>
      <c r="AI372" s="429"/>
      <c r="AJ372" s="429"/>
      <c r="AK372" s="429"/>
      <c r="AL372" s="429"/>
      <c r="AM372" s="429"/>
      <c r="AN372" s="429"/>
      <c r="AO372" s="429"/>
      <c r="AP372" s="429"/>
      <c r="AQ372" s="429"/>
      <c r="AR372" s="429"/>
      <c r="AS372" s="429"/>
      <c r="AT372" s="429"/>
      <c r="AU372" s="429"/>
      <c r="AV372" s="429"/>
      <c r="AW372" s="429"/>
      <c r="AX372" s="429"/>
      <c r="AY372" s="429"/>
      <c r="AZ372" s="429"/>
      <c r="BA372" s="429"/>
      <c r="BB372" s="429"/>
      <c r="BC372" s="429"/>
      <c r="BD372" s="429"/>
      <c r="BE372" s="429"/>
    </row>
    <row r="373" spans="2:57" s="369" customFormat="1" ht="12.75" hidden="1" customHeight="1" x14ac:dyDescent="0.2">
      <c r="B373" s="310"/>
      <c r="C373" s="429"/>
      <c r="D373" s="429"/>
      <c r="E373" s="429"/>
      <c r="F373" s="429"/>
      <c r="G373" s="429"/>
      <c r="H373" s="429"/>
      <c r="I373" s="429"/>
      <c r="J373" s="429"/>
      <c r="K373" s="429"/>
      <c r="L373" s="429"/>
      <c r="M373" s="473"/>
      <c r="N373" s="429"/>
      <c r="O373" s="429"/>
      <c r="P373" s="429"/>
      <c r="Q373" s="429"/>
      <c r="R373" s="429"/>
      <c r="S373" s="429"/>
      <c r="T373" s="429"/>
      <c r="U373" s="429"/>
      <c r="V373" s="429"/>
      <c r="W373" s="429"/>
      <c r="X373" s="429"/>
      <c r="Y373" s="429"/>
      <c r="Z373" s="429"/>
      <c r="AA373" s="429"/>
      <c r="AB373" s="429"/>
      <c r="AC373" s="429"/>
      <c r="AD373" s="429"/>
      <c r="AE373" s="429"/>
      <c r="AF373" s="429"/>
      <c r="AG373" s="429"/>
      <c r="AH373" s="429"/>
      <c r="AI373" s="429"/>
      <c r="AJ373" s="429"/>
      <c r="AK373" s="429"/>
      <c r="AL373" s="429"/>
      <c r="AM373" s="429"/>
      <c r="AN373" s="429"/>
      <c r="AO373" s="429"/>
      <c r="AP373" s="429"/>
      <c r="AQ373" s="429"/>
      <c r="AR373" s="429"/>
      <c r="AS373" s="429"/>
      <c r="AT373" s="429"/>
      <c r="AU373" s="429"/>
      <c r="AV373" s="429"/>
      <c r="AW373" s="429"/>
      <c r="AX373" s="429"/>
      <c r="AY373" s="429"/>
      <c r="AZ373" s="429"/>
      <c r="BA373" s="429"/>
      <c r="BB373" s="429"/>
      <c r="BC373" s="429"/>
      <c r="BD373" s="429"/>
      <c r="BE373" s="429"/>
    </row>
    <row r="374" spans="2:57" s="369" customFormat="1" ht="12.75" hidden="1" customHeight="1" x14ac:dyDescent="0.2">
      <c r="B374" s="310"/>
      <c r="C374" s="429"/>
      <c r="D374" s="429"/>
      <c r="E374" s="429"/>
      <c r="F374" s="429"/>
      <c r="G374" s="429"/>
      <c r="H374" s="429"/>
      <c r="I374" s="429"/>
      <c r="J374" s="429"/>
      <c r="K374" s="429"/>
      <c r="L374" s="429"/>
      <c r="M374" s="473"/>
      <c r="N374" s="429"/>
      <c r="O374" s="429"/>
      <c r="P374" s="429"/>
      <c r="Q374" s="429"/>
      <c r="R374" s="429"/>
      <c r="S374" s="429"/>
      <c r="T374" s="429"/>
      <c r="U374" s="429"/>
      <c r="V374" s="429"/>
      <c r="W374" s="429"/>
      <c r="X374" s="429"/>
      <c r="Y374" s="429"/>
      <c r="Z374" s="429"/>
      <c r="AA374" s="429"/>
      <c r="AB374" s="429"/>
      <c r="AC374" s="429"/>
      <c r="AD374" s="429"/>
      <c r="AE374" s="429"/>
      <c r="AF374" s="429"/>
      <c r="AG374" s="429"/>
      <c r="AH374" s="429"/>
      <c r="AI374" s="429"/>
      <c r="AJ374" s="429"/>
      <c r="AK374" s="429"/>
      <c r="AL374" s="429"/>
      <c r="AM374" s="429"/>
      <c r="AN374" s="429"/>
      <c r="AO374" s="429"/>
      <c r="AP374" s="429"/>
      <c r="AQ374" s="429"/>
      <c r="AR374" s="429"/>
      <c r="AS374" s="429"/>
      <c r="AT374" s="429"/>
      <c r="AU374" s="429"/>
      <c r="AV374" s="429"/>
      <c r="AW374" s="429"/>
      <c r="AX374" s="429"/>
      <c r="AY374" s="429"/>
      <c r="AZ374" s="429"/>
      <c r="BA374" s="429"/>
      <c r="BB374" s="429"/>
      <c r="BC374" s="429"/>
      <c r="BD374" s="429"/>
      <c r="BE374" s="429"/>
    </row>
    <row r="375" spans="2:57" s="369" customFormat="1" ht="12.75" hidden="1" customHeight="1" x14ac:dyDescent="0.2">
      <c r="B375" s="310"/>
      <c r="C375" s="429"/>
      <c r="D375" s="429"/>
      <c r="E375" s="429"/>
      <c r="F375" s="429"/>
      <c r="G375" s="429"/>
      <c r="H375" s="429"/>
      <c r="I375" s="429"/>
      <c r="J375" s="429"/>
      <c r="K375" s="429"/>
      <c r="L375" s="429"/>
      <c r="M375" s="473"/>
      <c r="N375" s="429"/>
      <c r="O375" s="429"/>
      <c r="P375" s="429"/>
      <c r="Q375" s="429"/>
      <c r="R375" s="429"/>
      <c r="S375" s="429"/>
      <c r="T375" s="429"/>
      <c r="U375" s="429"/>
      <c r="V375" s="429"/>
      <c r="W375" s="429"/>
      <c r="X375" s="429"/>
      <c r="Y375" s="429"/>
      <c r="Z375" s="429"/>
      <c r="AA375" s="429"/>
      <c r="AB375" s="429"/>
      <c r="AC375" s="429"/>
      <c r="AD375" s="429"/>
      <c r="AE375" s="429"/>
      <c r="AF375" s="429"/>
      <c r="AG375" s="429"/>
      <c r="AH375" s="429"/>
      <c r="AI375" s="429"/>
      <c r="AJ375" s="429"/>
      <c r="AK375" s="429"/>
      <c r="AL375" s="429"/>
      <c r="AM375" s="429"/>
      <c r="AN375" s="429"/>
      <c r="AO375" s="429"/>
      <c r="AP375" s="429"/>
      <c r="AQ375" s="429"/>
      <c r="AR375" s="429"/>
      <c r="AS375" s="429"/>
      <c r="AT375" s="429"/>
      <c r="AU375" s="429"/>
      <c r="AV375" s="429"/>
      <c r="AW375" s="429"/>
      <c r="AX375" s="429"/>
      <c r="AY375" s="429"/>
      <c r="AZ375" s="429"/>
      <c r="BA375" s="429"/>
      <c r="BB375" s="429"/>
      <c r="BC375" s="429"/>
      <c r="BD375" s="429"/>
      <c r="BE375" s="429"/>
    </row>
    <row r="376" spans="2:57" s="369" customFormat="1" ht="12.75" hidden="1" customHeight="1" x14ac:dyDescent="0.2">
      <c r="B376" s="310"/>
      <c r="C376" s="429"/>
      <c r="D376" s="429"/>
      <c r="E376" s="429"/>
      <c r="F376" s="429"/>
      <c r="G376" s="429"/>
      <c r="H376" s="429"/>
      <c r="I376" s="429"/>
      <c r="J376" s="429"/>
      <c r="K376" s="429"/>
      <c r="L376" s="429"/>
      <c r="M376" s="473"/>
      <c r="N376" s="429"/>
      <c r="O376" s="429"/>
      <c r="P376" s="429"/>
      <c r="Q376" s="429"/>
      <c r="R376" s="429"/>
      <c r="S376" s="429"/>
      <c r="T376" s="429"/>
      <c r="U376" s="429"/>
      <c r="V376" s="429"/>
      <c r="W376" s="429"/>
      <c r="X376" s="429"/>
      <c r="Y376" s="429"/>
      <c r="Z376" s="429"/>
      <c r="AA376" s="429"/>
      <c r="AB376" s="429"/>
      <c r="AC376" s="429"/>
      <c r="AD376" s="429"/>
      <c r="AE376" s="429"/>
      <c r="AF376" s="429"/>
      <c r="AG376" s="429"/>
      <c r="AH376" s="429"/>
      <c r="AI376" s="429"/>
      <c r="AJ376" s="429"/>
      <c r="AK376" s="429"/>
      <c r="AL376" s="429"/>
      <c r="AM376" s="429"/>
      <c r="AN376" s="429"/>
      <c r="AO376" s="429"/>
      <c r="AP376" s="429"/>
      <c r="AQ376" s="429"/>
      <c r="AR376" s="429"/>
      <c r="AS376" s="429"/>
      <c r="AT376" s="429"/>
      <c r="AU376" s="429"/>
      <c r="AV376" s="429"/>
      <c r="AW376" s="429"/>
      <c r="AX376" s="429"/>
      <c r="AY376" s="429"/>
      <c r="AZ376" s="429"/>
      <c r="BA376" s="429"/>
      <c r="BB376" s="429"/>
      <c r="BC376" s="429"/>
      <c r="BD376" s="429"/>
      <c r="BE376" s="429"/>
    </row>
    <row r="377" spans="2:57" s="369" customFormat="1" ht="12.75" hidden="1" customHeight="1" x14ac:dyDescent="0.2">
      <c r="B377" s="310"/>
      <c r="C377" s="429"/>
      <c r="D377" s="429"/>
      <c r="E377" s="429"/>
      <c r="F377" s="429"/>
      <c r="G377" s="429"/>
      <c r="H377" s="429"/>
      <c r="I377" s="429"/>
      <c r="J377" s="429"/>
      <c r="K377" s="429"/>
      <c r="L377" s="429"/>
      <c r="M377" s="473"/>
      <c r="N377" s="429"/>
      <c r="O377" s="429"/>
      <c r="P377" s="429"/>
      <c r="Q377" s="429"/>
      <c r="R377" s="429"/>
      <c r="S377" s="429"/>
      <c r="T377" s="429"/>
      <c r="U377" s="429"/>
      <c r="V377" s="429"/>
      <c r="W377" s="429"/>
      <c r="X377" s="429"/>
      <c r="Y377" s="429"/>
      <c r="Z377" s="429"/>
      <c r="AA377" s="429"/>
      <c r="AB377" s="429"/>
      <c r="AC377" s="429"/>
      <c r="AD377" s="429"/>
      <c r="AE377" s="429"/>
      <c r="AF377" s="429"/>
      <c r="AG377" s="429"/>
      <c r="AH377" s="429"/>
      <c r="AI377" s="429"/>
      <c r="AJ377" s="429"/>
      <c r="AK377" s="429"/>
      <c r="AL377" s="429"/>
      <c r="AM377" s="429"/>
      <c r="AN377" s="429"/>
      <c r="AO377" s="429"/>
      <c r="AP377" s="429"/>
      <c r="AQ377" s="429"/>
      <c r="AR377" s="429"/>
      <c r="AS377" s="429"/>
      <c r="AT377" s="429"/>
      <c r="AU377" s="429"/>
      <c r="AV377" s="429"/>
      <c r="AW377" s="429"/>
      <c r="AX377" s="429"/>
      <c r="AY377" s="429"/>
      <c r="AZ377" s="429"/>
      <c r="BA377" s="429"/>
      <c r="BB377" s="429"/>
      <c r="BC377" s="429"/>
      <c r="BD377" s="429"/>
      <c r="BE377" s="429"/>
    </row>
    <row r="378" spans="2:57" s="369" customFormat="1" ht="12.75" hidden="1" customHeight="1" x14ac:dyDescent="0.2">
      <c r="B378" s="310"/>
      <c r="C378" s="429"/>
      <c r="D378" s="429"/>
      <c r="E378" s="429"/>
      <c r="F378" s="429"/>
      <c r="G378" s="429"/>
      <c r="H378" s="429"/>
      <c r="I378" s="429"/>
      <c r="J378" s="429"/>
      <c r="K378" s="429"/>
      <c r="L378" s="429"/>
      <c r="M378" s="473"/>
      <c r="N378" s="429"/>
      <c r="O378" s="429"/>
      <c r="P378" s="429"/>
      <c r="Q378" s="429"/>
      <c r="R378" s="429"/>
      <c r="S378" s="429"/>
      <c r="T378" s="429"/>
      <c r="U378" s="429"/>
      <c r="V378" s="429"/>
      <c r="W378" s="429"/>
      <c r="X378" s="429"/>
      <c r="Y378" s="429"/>
      <c r="Z378" s="429"/>
      <c r="AA378" s="429"/>
      <c r="AB378" s="429"/>
      <c r="AC378" s="429"/>
      <c r="AD378" s="429"/>
      <c r="AE378" s="429"/>
      <c r="AF378" s="429"/>
      <c r="AG378" s="429"/>
      <c r="AH378" s="429"/>
      <c r="AI378" s="429"/>
      <c r="AJ378" s="429"/>
      <c r="AK378" s="429"/>
      <c r="AL378" s="429"/>
      <c r="AM378" s="429"/>
      <c r="AN378" s="429"/>
      <c r="AO378" s="429"/>
      <c r="AP378" s="429"/>
      <c r="AQ378" s="429"/>
      <c r="AR378" s="429"/>
      <c r="AS378" s="429"/>
      <c r="AT378" s="429"/>
      <c r="AU378" s="429"/>
      <c r="AV378" s="429"/>
      <c r="AW378" s="429"/>
      <c r="AX378" s="429"/>
      <c r="AY378" s="429"/>
      <c r="AZ378" s="429"/>
      <c r="BA378" s="429"/>
      <c r="BB378" s="429"/>
      <c r="BC378" s="429"/>
      <c r="BD378" s="429"/>
      <c r="BE378" s="429"/>
    </row>
    <row r="379" spans="2:57" s="369" customFormat="1" ht="12.75" hidden="1" customHeight="1" x14ac:dyDescent="0.2">
      <c r="B379" s="310"/>
      <c r="C379" s="429"/>
      <c r="D379" s="429"/>
      <c r="E379" s="429"/>
      <c r="F379" s="429"/>
      <c r="G379" s="429"/>
      <c r="H379" s="429"/>
      <c r="I379" s="429"/>
      <c r="J379" s="429"/>
      <c r="K379" s="429"/>
      <c r="L379" s="429"/>
      <c r="M379" s="473"/>
      <c r="N379" s="429"/>
      <c r="O379" s="429"/>
      <c r="P379" s="429"/>
      <c r="Q379" s="429"/>
      <c r="R379" s="429"/>
      <c r="S379" s="429"/>
      <c r="T379" s="429"/>
      <c r="U379" s="429"/>
      <c r="V379" s="429"/>
      <c r="W379" s="429"/>
      <c r="X379" s="429"/>
      <c r="Y379" s="429"/>
      <c r="Z379" s="429"/>
      <c r="AA379" s="429"/>
      <c r="AB379" s="429"/>
      <c r="AC379" s="429"/>
      <c r="AD379" s="429"/>
      <c r="AE379" s="429"/>
      <c r="AF379" s="429"/>
      <c r="AG379" s="429"/>
      <c r="AH379" s="429"/>
      <c r="AI379" s="429"/>
      <c r="AJ379" s="429"/>
      <c r="AK379" s="429"/>
      <c r="AL379" s="429"/>
      <c r="AM379" s="429"/>
      <c r="AN379" s="429"/>
      <c r="AO379" s="429"/>
      <c r="AP379" s="429"/>
      <c r="AQ379" s="429"/>
      <c r="AR379" s="429"/>
      <c r="AS379" s="429"/>
      <c r="AT379" s="429"/>
      <c r="AU379" s="429"/>
      <c r="AV379" s="429"/>
      <c r="AW379" s="429"/>
      <c r="AX379" s="429"/>
      <c r="AY379" s="429"/>
      <c r="AZ379" s="429"/>
      <c r="BA379" s="429"/>
      <c r="BB379" s="429"/>
      <c r="BC379" s="429"/>
      <c r="BD379" s="429"/>
      <c r="BE379" s="429"/>
    </row>
    <row r="380" spans="2:57" s="369" customFormat="1" ht="12.75" hidden="1" customHeight="1" x14ac:dyDescent="0.2">
      <c r="B380" s="310"/>
      <c r="C380" s="429"/>
      <c r="D380" s="429"/>
      <c r="E380" s="429"/>
      <c r="F380" s="429"/>
      <c r="G380" s="429"/>
      <c r="H380" s="429"/>
      <c r="I380" s="429"/>
      <c r="J380" s="429"/>
      <c r="K380" s="429"/>
      <c r="L380" s="429"/>
      <c r="M380" s="473"/>
      <c r="N380" s="429"/>
      <c r="O380" s="429"/>
      <c r="P380" s="429"/>
      <c r="Q380" s="429"/>
      <c r="R380" s="429"/>
      <c r="S380" s="429"/>
      <c r="T380" s="429"/>
      <c r="U380" s="429"/>
      <c r="V380" s="429"/>
      <c r="W380" s="429"/>
      <c r="X380" s="429"/>
      <c r="Y380" s="429"/>
      <c r="Z380" s="429"/>
      <c r="AA380" s="429"/>
      <c r="AB380" s="429"/>
      <c r="AC380" s="429"/>
      <c r="AD380" s="429"/>
      <c r="AE380" s="429"/>
      <c r="AF380" s="429"/>
      <c r="AG380" s="429"/>
      <c r="AH380" s="429"/>
      <c r="AI380" s="429"/>
      <c r="AJ380" s="429"/>
      <c r="AK380" s="429"/>
      <c r="AL380" s="429"/>
      <c r="AM380" s="429"/>
      <c r="AN380" s="429"/>
      <c r="AO380" s="429"/>
      <c r="AP380" s="429"/>
      <c r="AQ380" s="429"/>
      <c r="AR380" s="429"/>
      <c r="AS380" s="429"/>
      <c r="AT380" s="429"/>
      <c r="AU380" s="429"/>
      <c r="AV380" s="429"/>
      <c r="AW380" s="429"/>
      <c r="AX380" s="429"/>
      <c r="AY380" s="429"/>
      <c r="AZ380" s="429"/>
      <c r="BA380" s="429"/>
      <c r="BB380" s="429"/>
      <c r="BC380" s="429"/>
      <c r="BD380" s="429"/>
      <c r="BE380" s="429"/>
    </row>
    <row r="381" spans="2:57" s="369" customFormat="1" ht="12.75" hidden="1" customHeight="1" x14ac:dyDescent="0.2">
      <c r="B381" s="310"/>
      <c r="C381" s="429"/>
      <c r="D381" s="429"/>
      <c r="E381" s="429"/>
      <c r="F381" s="429"/>
      <c r="G381" s="429"/>
      <c r="H381" s="429"/>
      <c r="I381" s="429"/>
      <c r="J381" s="429"/>
      <c r="K381" s="429"/>
      <c r="L381" s="429"/>
      <c r="M381" s="473"/>
      <c r="N381" s="429"/>
      <c r="O381" s="429"/>
      <c r="P381" s="429"/>
      <c r="Q381" s="429"/>
      <c r="R381" s="429"/>
      <c r="S381" s="429"/>
      <c r="T381" s="429"/>
      <c r="U381" s="429"/>
      <c r="V381" s="429"/>
      <c r="W381" s="429"/>
      <c r="X381" s="429"/>
      <c r="Y381" s="429"/>
      <c r="Z381" s="429"/>
      <c r="AA381" s="429"/>
      <c r="AB381" s="429"/>
      <c r="AC381" s="429"/>
      <c r="AD381" s="429"/>
      <c r="AE381" s="429"/>
      <c r="AF381" s="429"/>
      <c r="AG381" s="429"/>
      <c r="AH381" s="429"/>
      <c r="AI381" s="429"/>
      <c r="AJ381" s="429"/>
      <c r="AK381" s="429"/>
      <c r="AL381" s="429"/>
      <c r="AM381" s="429"/>
      <c r="AN381" s="429"/>
      <c r="AO381" s="429"/>
      <c r="AP381" s="429"/>
      <c r="AQ381" s="429"/>
      <c r="AR381" s="429"/>
      <c r="AS381" s="429"/>
      <c r="AT381" s="429"/>
      <c r="AU381" s="429"/>
      <c r="AV381" s="429"/>
      <c r="AW381" s="429"/>
      <c r="AX381" s="429"/>
      <c r="AY381" s="429"/>
      <c r="AZ381" s="429"/>
      <c r="BA381" s="429"/>
      <c r="BB381" s="429"/>
      <c r="BC381" s="429"/>
      <c r="BD381" s="429"/>
      <c r="BE381" s="429"/>
    </row>
    <row r="382" spans="2:57" s="369" customFormat="1" ht="12.75" hidden="1" customHeight="1" x14ac:dyDescent="0.2">
      <c r="B382" s="310"/>
      <c r="C382" s="429"/>
      <c r="D382" s="429"/>
      <c r="E382" s="429"/>
      <c r="F382" s="429"/>
      <c r="G382" s="429"/>
      <c r="H382" s="429"/>
      <c r="I382" s="429"/>
      <c r="J382" s="429"/>
      <c r="K382" s="429"/>
      <c r="L382" s="429"/>
      <c r="M382" s="473"/>
      <c r="N382" s="429"/>
      <c r="O382" s="429"/>
      <c r="P382" s="429"/>
      <c r="Q382" s="429"/>
      <c r="R382" s="429"/>
      <c r="S382" s="429"/>
      <c r="T382" s="429"/>
      <c r="U382" s="429"/>
      <c r="V382" s="429"/>
      <c r="W382" s="429"/>
      <c r="X382" s="429"/>
      <c r="Y382" s="429"/>
      <c r="Z382" s="429"/>
      <c r="AA382" s="429"/>
      <c r="AB382" s="429"/>
      <c r="AC382" s="429"/>
      <c r="AD382" s="429"/>
      <c r="AE382" s="429"/>
      <c r="AF382" s="429"/>
      <c r="AG382" s="429"/>
      <c r="AH382" s="429"/>
      <c r="AI382" s="429"/>
      <c r="AJ382" s="429"/>
      <c r="AK382" s="429"/>
      <c r="AL382" s="429"/>
      <c r="AM382" s="429"/>
      <c r="AN382" s="429"/>
      <c r="AO382" s="429"/>
      <c r="AP382" s="429"/>
      <c r="AQ382" s="429"/>
      <c r="AR382" s="429"/>
      <c r="AS382" s="429"/>
      <c r="AT382" s="429"/>
      <c r="AU382" s="429"/>
      <c r="AV382" s="429"/>
      <c r="AW382" s="429"/>
      <c r="AX382" s="429"/>
      <c r="AY382" s="429"/>
      <c r="AZ382" s="429"/>
      <c r="BA382" s="429"/>
      <c r="BB382" s="429"/>
      <c r="BC382" s="429"/>
      <c r="BD382" s="429"/>
      <c r="BE382" s="429"/>
    </row>
    <row r="383" spans="2:57" s="369" customFormat="1" ht="12.75" hidden="1" customHeight="1" x14ac:dyDescent="0.2">
      <c r="B383" s="310"/>
      <c r="C383" s="429"/>
      <c r="D383" s="429"/>
      <c r="E383" s="429"/>
      <c r="F383" s="429"/>
      <c r="G383" s="429"/>
      <c r="H383" s="429"/>
      <c r="I383" s="429"/>
      <c r="J383" s="429"/>
      <c r="K383" s="429"/>
      <c r="L383" s="429"/>
      <c r="M383" s="473"/>
      <c r="N383" s="429"/>
      <c r="O383" s="429"/>
      <c r="P383" s="429"/>
      <c r="Q383" s="429"/>
      <c r="R383" s="429"/>
      <c r="S383" s="429"/>
      <c r="T383" s="429"/>
      <c r="U383" s="429"/>
      <c r="V383" s="429"/>
      <c r="W383" s="429"/>
      <c r="X383" s="429"/>
      <c r="Y383" s="429"/>
      <c r="Z383" s="429"/>
      <c r="AA383" s="429"/>
      <c r="AB383" s="429"/>
      <c r="AC383" s="429"/>
      <c r="AD383" s="429"/>
      <c r="AE383" s="429"/>
      <c r="AF383" s="429"/>
      <c r="AG383" s="429"/>
      <c r="AH383" s="429"/>
      <c r="AI383" s="429"/>
      <c r="AJ383" s="429"/>
      <c r="AK383" s="429"/>
      <c r="AL383" s="429"/>
      <c r="AM383" s="429"/>
      <c r="AN383" s="429"/>
      <c r="AO383" s="429"/>
      <c r="AP383" s="429"/>
      <c r="AQ383" s="429"/>
      <c r="AR383" s="429"/>
      <c r="AS383" s="429"/>
      <c r="AT383" s="429"/>
      <c r="AU383" s="429"/>
      <c r="AV383" s="429"/>
      <c r="AW383" s="429"/>
      <c r="AX383" s="429"/>
      <c r="AY383" s="429"/>
      <c r="AZ383" s="429"/>
      <c r="BA383" s="429"/>
      <c r="BB383" s="429"/>
      <c r="BC383" s="429"/>
      <c r="BD383" s="429"/>
      <c r="BE383" s="429"/>
    </row>
    <row r="384" spans="2:57" s="369" customFormat="1" ht="12.75" hidden="1" customHeight="1" x14ac:dyDescent="0.2">
      <c r="B384" s="310"/>
      <c r="C384" s="429"/>
      <c r="D384" s="429"/>
      <c r="E384" s="429"/>
      <c r="F384" s="429"/>
      <c r="G384" s="429"/>
      <c r="H384" s="429"/>
      <c r="I384" s="429"/>
      <c r="J384" s="429"/>
      <c r="K384" s="429"/>
      <c r="L384" s="429"/>
      <c r="M384" s="473"/>
      <c r="N384" s="429"/>
      <c r="O384" s="429"/>
      <c r="P384" s="429"/>
      <c r="Q384" s="429"/>
      <c r="R384" s="429"/>
      <c r="S384" s="429"/>
      <c r="T384" s="429"/>
      <c r="U384" s="429"/>
      <c r="V384" s="429"/>
      <c r="W384" s="429"/>
      <c r="X384" s="429"/>
      <c r="Y384" s="429"/>
      <c r="Z384" s="429"/>
      <c r="AA384" s="429"/>
      <c r="AB384" s="429"/>
      <c r="AC384" s="429"/>
      <c r="AD384" s="429"/>
      <c r="AE384" s="429"/>
      <c r="AF384" s="429"/>
      <c r="AG384" s="429"/>
      <c r="AH384" s="429"/>
      <c r="AI384" s="429"/>
      <c r="AJ384" s="429"/>
      <c r="AK384" s="429"/>
      <c r="AL384" s="429"/>
      <c r="AM384" s="429"/>
      <c r="AN384" s="429"/>
      <c r="AO384" s="429"/>
      <c r="AP384" s="429"/>
      <c r="AQ384" s="429"/>
      <c r="AR384" s="429"/>
      <c r="AS384" s="429"/>
      <c r="AT384" s="429"/>
      <c r="AU384" s="429"/>
      <c r="AV384" s="429"/>
      <c r="AW384" s="429"/>
      <c r="AX384" s="429"/>
      <c r="AY384" s="429"/>
      <c r="AZ384" s="429"/>
      <c r="BA384" s="429"/>
      <c r="BB384" s="429"/>
      <c r="BC384" s="429"/>
      <c r="BD384" s="429"/>
      <c r="BE384" s="429"/>
    </row>
    <row r="385" spans="2:57" s="369" customFormat="1" ht="12.75" hidden="1" customHeight="1" x14ac:dyDescent="0.2">
      <c r="B385" s="310"/>
      <c r="C385" s="429"/>
      <c r="D385" s="429"/>
      <c r="E385" s="429"/>
      <c r="F385" s="429"/>
      <c r="G385" s="429"/>
      <c r="H385" s="429"/>
      <c r="I385" s="429"/>
      <c r="J385" s="429"/>
      <c r="K385" s="429"/>
      <c r="L385" s="429"/>
      <c r="M385" s="473"/>
      <c r="N385" s="429"/>
      <c r="O385" s="429"/>
      <c r="P385" s="429"/>
      <c r="Q385" s="429"/>
      <c r="R385" s="429"/>
      <c r="S385" s="429"/>
      <c r="T385" s="429"/>
      <c r="U385" s="429"/>
      <c r="V385" s="429"/>
      <c r="W385" s="429"/>
      <c r="X385" s="429"/>
      <c r="Y385" s="429"/>
      <c r="Z385" s="429"/>
      <c r="AA385" s="429"/>
      <c r="AB385" s="429"/>
      <c r="AC385" s="429"/>
      <c r="AD385" s="429"/>
      <c r="AE385" s="429"/>
      <c r="AF385" s="429"/>
      <c r="AG385" s="429"/>
      <c r="AH385" s="429"/>
      <c r="AI385" s="429"/>
      <c r="AJ385" s="429"/>
      <c r="AK385" s="429"/>
      <c r="AL385" s="429"/>
      <c r="AM385" s="429"/>
      <c r="AN385" s="429"/>
      <c r="AO385" s="429"/>
      <c r="AP385" s="429"/>
      <c r="AQ385" s="429"/>
      <c r="AR385" s="429"/>
      <c r="AS385" s="429"/>
      <c r="AT385" s="429"/>
      <c r="AU385" s="429"/>
      <c r="AV385" s="429"/>
      <c r="AW385" s="429"/>
      <c r="AX385" s="429"/>
      <c r="AY385" s="429"/>
      <c r="AZ385" s="429"/>
      <c r="BA385" s="429"/>
      <c r="BB385" s="429"/>
      <c r="BC385" s="429"/>
      <c r="BD385" s="429"/>
      <c r="BE385" s="429"/>
    </row>
    <row r="386" spans="2:57" s="369" customFormat="1" ht="12.75" hidden="1" customHeight="1" x14ac:dyDescent="0.2">
      <c r="B386" s="310"/>
      <c r="C386" s="429"/>
      <c r="D386" s="429"/>
      <c r="E386" s="429"/>
      <c r="F386" s="429"/>
      <c r="G386" s="429"/>
      <c r="H386" s="429"/>
      <c r="I386" s="429"/>
      <c r="J386" s="429"/>
      <c r="K386" s="429"/>
      <c r="L386" s="429"/>
      <c r="M386" s="473"/>
      <c r="N386" s="429"/>
      <c r="O386" s="429"/>
      <c r="P386" s="429"/>
      <c r="Q386" s="429"/>
      <c r="R386" s="429"/>
      <c r="S386" s="429"/>
      <c r="T386" s="429"/>
      <c r="U386" s="429"/>
      <c r="V386" s="429"/>
      <c r="W386" s="429"/>
      <c r="X386" s="429"/>
      <c r="Y386" s="429"/>
      <c r="Z386" s="429"/>
      <c r="AA386" s="429"/>
      <c r="AB386" s="429"/>
      <c r="AC386" s="429"/>
      <c r="AD386" s="429"/>
      <c r="AE386" s="429"/>
      <c r="AF386" s="429"/>
      <c r="AG386" s="429"/>
      <c r="AH386" s="429"/>
      <c r="AI386" s="429"/>
      <c r="AJ386" s="429"/>
      <c r="AK386" s="429"/>
      <c r="AL386" s="429"/>
      <c r="AM386" s="429"/>
      <c r="AN386" s="429"/>
      <c r="AO386" s="429"/>
      <c r="AP386" s="429"/>
      <c r="AQ386" s="429"/>
      <c r="AR386" s="429"/>
      <c r="AS386" s="429"/>
      <c r="AT386" s="429"/>
      <c r="AU386" s="429"/>
      <c r="AV386" s="429"/>
      <c r="AW386" s="429"/>
      <c r="AX386" s="429"/>
      <c r="AY386" s="429"/>
      <c r="AZ386" s="429"/>
      <c r="BA386" s="429"/>
      <c r="BB386" s="429"/>
      <c r="BC386" s="429"/>
      <c r="BD386" s="429"/>
      <c r="BE386" s="429"/>
    </row>
    <row r="387" spans="2:57" s="369" customFormat="1" ht="12.75" hidden="1" customHeight="1" x14ac:dyDescent="0.2">
      <c r="B387" s="310"/>
      <c r="C387" s="429"/>
      <c r="D387" s="429"/>
      <c r="E387" s="429"/>
      <c r="F387" s="429"/>
      <c r="G387" s="429"/>
      <c r="H387" s="429"/>
      <c r="I387" s="429"/>
      <c r="J387" s="429"/>
      <c r="K387" s="429"/>
      <c r="L387" s="429"/>
      <c r="M387" s="473"/>
      <c r="N387" s="429"/>
      <c r="O387" s="429"/>
      <c r="P387" s="429"/>
      <c r="Q387" s="429"/>
      <c r="R387" s="429"/>
      <c r="S387" s="429"/>
      <c r="T387" s="429"/>
      <c r="U387" s="429"/>
      <c r="V387" s="429"/>
      <c r="W387" s="429"/>
      <c r="X387" s="429"/>
      <c r="Y387" s="429"/>
      <c r="Z387" s="429"/>
      <c r="AA387" s="429"/>
      <c r="AB387" s="429"/>
      <c r="AC387" s="429"/>
      <c r="AD387" s="429"/>
      <c r="AE387" s="429"/>
      <c r="AF387" s="429"/>
      <c r="AG387" s="429"/>
      <c r="AH387" s="429"/>
      <c r="AI387" s="429"/>
      <c r="AJ387" s="429"/>
      <c r="AK387" s="429"/>
      <c r="AL387" s="429"/>
      <c r="AM387" s="429"/>
      <c r="AN387" s="429"/>
      <c r="AO387" s="429"/>
      <c r="AP387" s="429"/>
      <c r="AQ387" s="429"/>
      <c r="AR387" s="429"/>
      <c r="AS387" s="429"/>
      <c r="AT387" s="429"/>
      <c r="AU387" s="429"/>
      <c r="AV387" s="429"/>
      <c r="AW387" s="429"/>
      <c r="AX387" s="429"/>
      <c r="AY387" s="429"/>
      <c r="AZ387" s="429"/>
      <c r="BA387" s="429"/>
      <c r="BB387" s="429"/>
      <c r="BC387" s="429"/>
      <c r="BD387" s="429"/>
      <c r="BE387" s="429"/>
    </row>
    <row r="388" spans="2:57" s="369" customFormat="1" ht="12.75" hidden="1" customHeight="1" x14ac:dyDescent="0.2">
      <c r="B388" s="310"/>
      <c r="C388" s="429"/>
      <c r="D388" s="429"/>
      <c r="E388" s="429"/>
      <c r="F388" s="429"/>
      <c r="G388" s="429"/>
      <c r="H388" s="429"/>
      <c r="I388" s="429"/>
      <c r="J388" s="429"/>
      <c r="K388" s="429"/>
      <c r="L388" s="429"/>
      <c r="M388" s="473"/>
      <c r="N388" s="429"/>
      <c r="O388" s="429"/>
      <c r="P388" s="429"/>
      <c r="Q388" s="429"/>
      <c r="R388" s="429"/>
      <c r="S388" s="429"/>
      <c r="T388" s="429"/>
      <c r="U388" s="429"/>
      <c r="V388" s="429"/>
      <c r="W388" s="429"/>
      <c r="X388" s="429"/>
      <c r="Y388" s="429"/>
      <c r="Z388" s="429"/>
      <c r="AA388" s="429"/>
      <c r="AB388" s="429"/>
      <c r="AC388" s="429"/>
      <c r="AD388" s="429"/>
      <c r="AE388" s="429"/>
      <c r="AF388" s="429"/>
      <c r="AG388" s="429"/>
      <c r="AH388" s="429"/>
      <c r="AI388" s="429"/>
      <c r="AJ388" s="429"/>
      <c r="AK388" s="429"/>
      <c r="AL388" s="429"/>
      <c r="AM388" s="429"/>
      <c r="AN388" s="429"/>
      <c r="AO388" s="429"/>
      <c r="AP388" s="429"/>
      <c r="AQ388" s="429"/>
      <c r="AR388" s="429"/>
      <c r="AS388" s="429"/>
      <c r="AT388" s="429"/>
      <c r="AU388" s="429"/>
      <c r="AV388" s="429"/>
      <c r="AW388" s="429"/>
      <c r="AX388" s="429"/>
      <c r="AY388" s="429"/>
      <c r="AZ388" s="429"/>
      <c r="BA388" s="429"/>
      <c r="BB388" s="429"/>
      <c r="BC388" s="429"/>
      <c r="BD388" s="429"/>
      <c r="BE388" s="429"/>
    </row>
    <row r="389" spans="2:57" s="369" customFormat="1" ht="12.75" hidden="1" customHeight="1" x14ac:dyDescent="0.2">
      <c r="B389" s="310"/>
      <c r="C389" s="429"/>
      <c r="D389" s="429"/>
      <c r="E389" s="429"/>
      <c r="F389" s="429"/>
      <c r="G389" s="429"/>
      <c r="H389" s="429"/>
      <c r="I389" s="429"/>
      <c r="J389" s="429"/>
      <c r="K389" s="429"/>
      <c r="L389" s="429"/>
      <c r="M389" s="473"/>
      <c r="N389" s="429"/>
      <c r="O389" s="429"/>
      <c r="P389" s="429"/>
      <c r="Q389" s="429"/>
      <c r="R389" s="429"/>
      <c r="S389" s="429"/>
      <c r="T389" s="429"/>
      <c r="U389" s="429"/>
      <c r="V389" s="429"/>
      <c r="W389" s="429"/>
      <c r="X389" s="429"/>
      <c r="Y389" s="429"/>
      <c r="Z389" s="429"/>
      <c r="AA389" s="429"/>
      <c r="AB389" s="429"/>
      <c r="AC389" s="429"/>
      <c r="AD389" s="429"/>
      <c r="AE389" s="429"/>
      <c r="AF389" s="429"/>
      <c r="AG389" s="429"/>
      <c r="AH389" s="429"/>
      <c r="AI389" s="429"/>
      <c r="AJ389" s="429"/>
      <c r="AK389" s="429"/>
      <c r="AL389" s="429"/>
      <c r="AM389" s="429"/>
      <c r="AN389" s="429"/>
      <c r="AO389" s="429"/>
      <c r="AP389" s="429"/>
      <c r="AQ389" s="429"/>
      <c r="AR389" s="429"/>
      <c r="AS389" s="429"/>
      <c r="AT389" s="429"/>
      <c r="AU389" s="429"/>
      <c r="AV389" s="429"/>
      <c r="AW389" s="429"/>
      <c r="AX389" s="429"/>
      <c r="AY389" s="429"/>
      <c r="AZ389" s="429"/>
      <c r="BA389" s="429"/>
      <c r="BB389" s="429"/>
      <c r="BC389" s="429"/>
      <c r="BD389" s="429"/>
      <c r="BE389" s="429"/>
    </row>
    <row r="390" spans="2:57" s="369" customFormat="1" ht="12.75" hidden="1" customHeight="1" x14ac:dyDescent="0.2">
      <c r="B390" s="310"/>
      <c r="C390" s="429"/>
      <c r="D390" s="429"/>
      <c r="E390" s="429"/>
      <c r="F390" s="429"/>
      <c r="G390" s="429"/>
      <c r="H390" s="429"/>
      <c r="I390" s="429"/>
      <c r="J390" s="429"/>
      <c r="K390" s="429"/>
      <c r="L390" s="429"/>
      <c r="M390" s="473"/>
      <c r="N390" s="429"/>
      <c r="O390" s="429"/>
      <c r="P390" s="429"/>
      <c r="Q390" s="429"/>
      <c r="R390" s="429"/>
      <c r="S390" s="429"/>
      <c r="T390" s="429"/>
      <c r="U390" s="429"/>
      <c r="V390" s="429"/>
      <c r="W390" s="429"/>
      <c r="X390" s="429"/>
      <c r="Y390" s="429"/>
      <c r="Z390" s="429"/>
      <c r="AA390" s="429"/>
      <c r="AB390" s="429"/>
      <c r="AC390" s="429"/>
      <c r="AD390" s="429"/>
      <c r="AE390" s="429"/>
      <c r="AF390" s="429"/>
      <c r="AG390" s="429"/>
      <c r="AH390" s="429"/>
      <c r="AI390" s="429"/>
      <c r="AJ390" s="429"/>
      <c r="AK390" s="429"/>
      <c r="AL390" s="429"/>
      <c r="AM390" s="429"/>
      <c r="AN390" s="429"/>
      <c r="AO390" s="429"/>
      <c r="AP390" s="429"/>
      <c r="AQ390" s="429"/>
      <c r="AR390" s="429"/>
      <c r="AS390" s="429"/>
      <c r="AT390" s="429"/>
      <c r="AU390" s="429"/>
      <c r="AV390" s="429"/>
      <c r="AW390" s="429"/>
      <c r="AX390" s="429"/>
      <c r="AY390" s="429"/>
      <c r="AZ390" s="429"/>
      <c r="BA390" s="429"/>
      <c r="BB390" s="429"/>
      <c r="BC390" s="429"/>
      <c r="BD390" s="429"/>
      <c r="BE390" s="429"/>
    </row>
    <row r="391" spans="2:57" s="369" customFormat="1" ht="12.75" hidden="1" customHeight="1" x14ac:dyDescent="0.2">
      <c r="B391" s="310"/>
      <c r="C391" s="429"/>
      <c r="D391" s="429"/>
      <c r="E391" s="429"/>
      <c r="F391" s="429"/>
      <c r="G391" s="429"/>
      <c r="H391" s="429"/>
      <c r="I391" s="429"/>
      <c r="J391" s="429"/>
      <c r="K391" s="429"/>
      <c r="L391" s="429"/>
      <c r="M391" s="473"/>
      <c r="N391" s="429"/>
      <c r="O391" s="429"/>
      <c r="P391" s="429"/>
      <c r="Q391" s="429"/>
      <c r="R391" s="429"/>
      <c r="S391" s="429"/>
      <c r="T391" s="429"/>
      <c r="U391" s="429"/>
      <c r="V391" s="429"/>
      <c r="W391" s="429"/>
      <c r="X391" s="429"/>
      <c r="Y391" s="429"/>
      <c r="Z391" s="429"/>
      <c r="AA391" s="429"/>
      <c r="AB391" s="429"/>
      <c r="AC391" s="429"/>
      <c r="AD391" s="429"/>
      <c r="AE391" s="429"/>
      <c r="AF391" s="429"/>
      <c r="AG391" s="429"/>
      <c r="AH391" s="429"/>
      <c r="AI391" s="429"/>
      <c r="AJ391" s="429"/>
      <c r="AK391" s="429"/>
      <c r="AL391" s="429"/>
      <c r="AM391" s="429"/>
      <c r="AN391" s="429"/>
      <c r="AO391" s="429"/>
      <c r="AP391" s="429"/>
      <c r="AQ391" s="429"/>
      <c r="AR391" s="429"/>
      <c r="AS391" s="429"/>
      <c r="AT391" s="429"/>
      <c r="AU391" s="429"/>
      <c r="AV391" s="429"/>
      <c r="AW391" s="429"/>
      <c r="AX391" s="429"/>
      <c r="AY391" s="429"/>
      <c r="AZ391" s="429"/>
      <c r="BA391" s="429"/>
      <c r="BB391" s="429"/>
      <c r="BC391" s="429"/>
      <c r="BD391" s="429"/>
      <c r="BE391" s="429"/>
    </row>
    <row r="392" spans="2:57" s="369" customFormat="1" ht="12.75" hidden="1" customHeight="1" x14ac:dyDescent="0.2">
      <c r="B392" s="310"/>
      <c r="C392" s="429"/>
      <c r="D392" s="429"/>
      <c r="E392" s="429"/>
      <c r="F392" s="429"/>
      <c r="G392" s="429"/>
      <c r="H392" s="429"/>
      <c r="I392" s="429"/>
      <c r="J392" s="429"/>
      <c r="K392" s="429"/>
      <c r="L392" s="429"/>
      <c r="M392" s="473"/>
      <c r="N392" s="429"/>
      <c r="O392" s="429"/>
      <c r="P392" s="429"/>
      <c r="Q392" s="429"/>
      <c r="R392" s="429"/>
      <c r="S392" s="429"/>
      <c r="T392" s="429"/>
      <c r="U392" s="429"/>
      <c r="V392" s="429"/>
      <c r="W392" s="429"/>
      <c r="X392" s="429"/>
      <c r="Y392" s="429"/>
      <c r="Z392" s="429"/>
      <c r="AA392" s="429"/>
      <c r="AB392" s="429"/>
      <c r="AC392" s="429"/>
      <c r="AD392" s="429"/>
      <c r="AE392" s="429"/>
      <c r="AF392" s="429"/>
      <c r="AG392" s="429"/>
      <c r="AH392" s="429"/>
      <c r="AI392" s="429"/>
      <c r="AJ392" s="429"/>
      <c r="AK392" s="429"/>
      <c r="AL392" s="429"/>
      <c r="AM392" s="429"/>
      <c r="AN392" s="429"/>
      <c r="AO392" s="429"/>
      <c r="AP392" s="429"/>
      <c r="AQ392" s="429"/>
      <c r="AR392" s="429"/>
      <c r="AS392" s="429"/>
      <c r="AT392" s="429"/>
      <c r="AU392" s="429"/>
      <c r="AV392" s="429"/>
      <c r="AW392" s="429"/>
      <c r="AX392" s="429"/>
      <c r="AY392" s="429"/>
      <c r="AZ392" s="429"/>
      <c r="BA392" s="429"/>
      <c r="BB392" s="429"/>
      <c r="BC392" s="429"/>
      <c r="BD392" s="429"/>
      <c r="BE392" s="429"/>
    </row>
    <row r="393" spans="2:57" s="369" customFormat="1" ht="12.75" hidden="1" customHeight="1" x14ac:dyDescent="0.2">
      <c r="B393" s="310"/>
      <c r="C393" s="429"/>
      <c r="D393" s="429"/>
      <c r="E393" s="429"/>
      <c r="F393" s="429"/>
      <c r="G393" s="429"/>
      <c r="H393" s="429"/>
      <c r="I393" s="429"/>
      <c r="J393" s="429"/>
      <c r="K393" s="429"/>
      <c r="L393" s="429"/>
      <c r="M393" s="473"/>
      <c r="N393" s="429"/>
      <c r="O393" s="429"/>
      <c r="P393" s="429"/>
      <c r="Q393" s="429"/>
      <c r="R393" s="429"/>
      <c r="S393" s="429"/>
      <c r="T393" s="429"/>
      <c r="U393" s="429"/>
      <c r="V393" s="429"/>
      <c r="W393" s="429"/>
      <c r="X393" s="429"/>
      <c r="Y393" s="429"/>
      <c r="Z393" s="429"/>
      <c r="AA393" s="429"/>
      <c r="AB393" s="429"/>
      <c r="AC393" s="429"/>
      <c r="AD393" s="429"/>
      <c r="AE393" s="429"/>
      <c r="AF393" s="429"/>
      <c r="AG393" s="429"/>
      <c r="AH393" s="429"/>
      <c r="AI393" s="429"/>
      <c r="AJ393" s="429"/>
      <c r="AK393" s="429"/>
      <c r="AL393" s="429"/>
      <c r="AM393" s="429"/>
      <c r="AN393" s="429"/>
      <c r="AO393" s="429"/>
      <c r="AP393" s="429"/>
      <c r="AQ393" s="429"/>
      <c r="AR393" s="429"/>
      <c r="AS393" s="429"/>
      <c r="AT393" s="429"/>
      <c r="AU393" s="429"/>
      <c r="AV393" s="429"/>
      <c r="AW393" s="429"/>
      <c r="AX393" s="429"/>
      <c r="AY393" s="429"/>
      <c r="AZ393" s="429"/>
      <c r="BA393" s="429"/>
      <c r="BB393" s="429"/>
      <c r="BC393" s="429"/>
      <c r="BD393" s="429"/>
      <c r="BE393" s="429"/>
    </row>
    <row r="394" spans="2:57" s="369" customFormat="1" ht="12.75" hidden="1" customHeight="1" x14ac:dyDescent="0.2">
      <c r="B394" s="310"/>
      <c r="C394" s="429"/>
      <c r="D394" s="429"/>
      <c r="E394" s="429"/>
      <c r="F394" s="429"/>
      <c r="G394" s="429"/>
      <c r="H394" s="429"/>
      <c r="I394" s="429"/>
      <c r="J394" s="429"/>
      <c r="K394" s="429"/>
      <c r="L394" s="429"/>
      <c r="M394" s="473"/>
      <c r="N394" s="429"/>
      <c r="O394" s="429"/>
      <c r="P394" s="429"/>
      <c r="Q394" s="429"/>
      <c r="R394" s="429"/>
      <c r="S394" s="429"/>
      <c r="T394" s="429"/>
      <c r="U394" s="429"/>
      <c r="V394" s="429"/>
      <c r="W394" s="429"/>
      <c r="X394" s="429"/>
      <c r="Y394" s="429"/>
      <c r="Z394" s="429"/>
      <c r="AA394" s="429"/>
      <c r="AB394" s="429"/>
      <c r="AC394" s="429"/>
      <c r="AD394" s="429"/>
      <c r="AE394" s="429"/>
      <c r="AF394" s="429"/>
      <c r="AG394" s="429"/>
      <c r="AH394" s="429"/>
      <c r="AI394" s="429"/>
      <c r="AJ394" s="429"/>
      <c r="AK394" s="429"/>
      <c r="AL394" s="429"/>
      <c r="AM394" s="429"/>
      <c r="AN394" s="429"/>
      <c r="AO394" s="429"/>
      <c r="AP394" s="429"/>
      <c r="AQ394" s="429"/>
      <c r="AR394" s="429"/>
      <c r="AS394" s="429"/>
      <c r="AT394" s="429"/>
      <c r="AU394" s="429"/>
      <c r="AV394" s="429"/>
      <c r="AW394" s="429"/>
      <c r="AX394" s="429"/>
      <c r="AY394" s="429"/>
      <c r="AZ394" s="429"/>
      <c r="BA394" s="429"/>
      <c r="BB394" s="429"/>
      <c r="BC394" s="429"/>
      <c r="BD394" s="429"/>
      <c r="BE394" s="429"/>
    </row>
    <row r="395" spans="2:57" s="369" customFormat="1" ht="12.75" hidden="1" customHeight="1" x14ac:dyDescent="0.2">
      <c r="B395" s="310"/>
      <c r="C395" s="429"/>
      <c r="D395" s="429"/>
      <c r="E395" s="429"/>
      <c r="F395" s="429"/>
      <c r="G395" s="429"/>
      <c r="H395" s="429"/>
      <c r="I395" s="429"/>
      <c r="J395" s="429"/>
      <c r="K395" s="429"/>
      <c r="L395" s="429"/>
      <c r="M395" s="473"/>
      <c r="N395" s="429"/>
      <c r="O395" s="429"/>
      <c r="P395" s="429"/>
      <c r="Q395" s="429"/>
      <c r="R395" s="429"/>
      <c r="S395" s="429"/>
      <c r="T395" s="429"/>
      <c r="U395" s="429"/>
      <c r="V395" s="429"/>
      <c r="W395" s="429"/>
      <c r="X395" s="429"/>
      <c r="Y395" s="429"/>
      <c r="Z395" s="429"/>
      <c r="AA395" s="429"/>
      <c r="AB395" s="429"/>
      <c r="AC395" s="429"/>
      <c r="AD395" s="429"/>
      <c r="AE395" s="429"/>
      <c r="AF395" s="429"/>
      <c r="AG395" s="429"/>
      <c r="AH395" s="429"/>
      <c r="AI395" s="429"/>
      <c r="AJ395" s="429"/>
      <c r="AK395" s="429"/>
      <c r="AL395" s="429"/>
      <c r="AM395" s="429"/>
      <c r="AN395" s="429"/>
      <c r="AO395" s="429"/>
      <c r="AP395" s="429"/>
      <c r="AQ395" s="429"/>
      <c r="AR395" s="429"/>
      <c r="AS395" s="429"/>
      <c r="AT395" s="429"/>
      <c r="AU395" s="429"/>
      <c r="AV395" s="429"/>
      <c r="AW395" s="429"/>
      <c r="AX395" s="429"/>
      <c r="AY395" s="429"/>
      <c r="AZ395" s="429"/>
      <c r="BA395" s="429"/>
      <c r="BB395" s="429"/>
      <c r="BC395" s="429"/>
      <c r="BD395" s="429"/>
      <c r="BE395" s="429"/>
    </row>
    <row r="396" spans="2:57" s="369" customFormat="1" ht="12.75" hidden="1" customHeight="1" x14ac:dyDescent="0.2">
      <c r="B396" s="310"/>
      <c r="C396" s="429"/>
      <c r="D396" s="429"/>
      <c r="E396" s="429"/>
      <c r="F396" s="429"/>
      <c r="G396" s="429"/>
      <c r="H396" s="429"/>
      <c r="I396" s="429"/>
      <c r="J396" s="429"/>
      <c r="K396" s="429"/>
      <c r="L396" s="429"/>
      <c r="M396" s="473"/>
      <c r="N396" s="429"/>
      <c r="O396" s="429"/>
      <c r="P396" s="429"/>
      <c r="Q396" s="429"/>
      <c r="R396" s="429"/>
      <c r="S396" s="429"/>
      <c r="T396" s="429"/>
      <c r="U396" s="429"/>
      <c r="V396" s="429"/>
      <c r="W396" s="429"/>
      <c r="X396" s="429"/>
      <c r="Y396" s="429"/>
      <c r="Z396" s="429"/>
      <c r="AA396" s="429"/>
      <c r="AB396" s="429"/>
      <c r="AC396" s="429"/>
      <c r="AD396" s="429"/>
      <c r="AE396" s="429"/>
      <c r="AF396" s="429"/>
      <c r="AG396" s="429"/>
      <c r="AH396" s="429"/>
      <c r="AI396" s="429"/>
      <c r="AJ396" s="429"/>
      <c r="AK396" s="429"/>
      <c r="AL396" s="429"/>
      <c r="AM396" s="429"/>
      <c r="AN396" s="429"/>
      <c r="AO396" s="429"/>
      <c r="AP396" s="429"/>
      <c r="AQ396" s="429"/>
      <c r="AR396" s="429"/>
      <c r="AS396" s="429"/>
      <c r="AT396" s="429"/>
      <c r="AU396" s="429"/>
      <c r="AV396" s="429"/>
      <c r="AW396" s="429"/>
      <c r="AX396" s="429"/>
      <c r="AY396" s="429"/>
      <c r="AZ396" s="429"/>
      <c r="BA396" s="429"/>
      <c r="BB396" s="429"/>
      <c r="BC396" s="429"/>
      <c r="BD396" s="429"/>
      <c r="BE396" s="429"/>
    </row>
    <row r="397" spans="2:57" s="369" customFormat="1" ht="12.75" hidden="1" customHeight="1" x14ac:dyDescent="0.2">
      <c r="B397" s="310"/>
      <c r="C397" s="429"/>
      <c r="D397" s="429"/>
      <c r="E397" s="429"/>
      <c r="F397" s="429"/>
      <c r="G397" s="429"/>
      <c r="H397" s="429"/>
      <c r="I397" s="429"/>
      <c r="J397" s="429"/>
      <c r="K397" s="429"/>
      <c r="L397" s="429"/>
      <c r="M397" s="473"/>
      <c r="N397" s="429"/>
      <c r="O397" s="429"/>
      <c r="P397" s="429"/>
      <c r="Q397" s="429"/>
      <c r="R397" s="429"/>
      <c r="S397" s="429"/>
      <c r="T397" s="429"/>
      <c r="U397" s="429"/>
      <c r="V397" s="429"/>
      <c r="W397" s="429"/>
      <c r="X397" s="429"/>
      <c r="Y397" s="429"/>
      <c r="Z397" s="429"/>
      <c r="AA397" s="429"/>
      <c r="AB397" s="429"/>
      <c r="AC397" s="429"/>
      <c r="AD397" s="429"/>
      <c r="AE397" s="429"/>
      <c r="AF397" s="429"/>
      <c r="AG397" s="429"/>
      <c r="AH397" s="429"/>
      <c r="AI397" s="429"/>
      <c r="AJ397" s="429"/>
      <c r="AK397" s="429"/>
      <c r="AL397" s="429"/>
      <c r="AM397" s="429"/>
      <c r="AN397" s="429"/>
      <c r="AO397" s="429"/>
      <c r="AP397" s="429"/>
      <c r="AQ397" s="429"/>
      <c r="AR397" s="429"/>
      <c r="AS397" s="429"/>
      <c r="AT397" s="429"/>
      <c r="AU397" s="429"/>
      <c r="AV397" s="429"/>
      <c r="AW397" s="429"/>
      <c r="AX397" s="429"/>
      <c r="AY397" s="429"/>
      <c r="AZ397" s="429"/>
      <c r="BA397" s="429"/>
      <c r="BB397" s="429"/>
      <c r="BC397" s="429"/>
      <c r="BD397" s="429"/>
      <c r="BE397" s="429"/>
    </row>
    <row r="398" spans="2:57" s="369" customFormat="1" ht="12.75" hidden="1" customHeight="1" x14ac:dyDescent="0.2">
      <c r="B398" s="310"/>
      <c r="C398" s="429"/>
      <c r="D398" s="429"/>
      <c r="E398" s="429"/>
      <c r="F398" s="429"/>
      <c r="G398" s="429"/>
      <c r="H398" s="429"/>
      <c r="I398" s="429"/>
      <c r="J398" s="429"/>
      <c r="K398" s="429"/>
      <c r="L398" s="429"/>
      <c r="M398" s="473"/>
      <c r="N398" s="429"/>
      <c r="O398" s="429"/>
      <c r="P398" s="429"/>
      <c r="Q398" s="429"/>
      <c r="R398" s="429"/>
      <c r="S398" s="429"/>
      <c r="T398" s="429"/>
      <c r="U398" s="429"/>
      <c r="V398" s="429"/>
      <c r="W398" s="429"/>
      <c r="X398" s="429"/>
      <c r="Y398" s="429"/>
      <c r="Z398" s="429"/>
      <c r="AA398" s="429"/>
      <c r="AB398" s="429"/>
      <c r="AC398" s="429"/>
      <c r="AD398" s="429"/>
      <c r="AE398" s="429"/>
      <c r="AF398" s="429"/>
      <c r="AG398" s="429"/>
      <c r="AH398" s="429"/>
      <c r="AI398" s="429"/>
      <c r="AJ398" s="429"/>
      <c r="AK398" s="429"/>
      <c r="AL398" s="429"/>
      <c r="AM398" s="429"/>
      <c r="AN398" s="429"/>
      <c r="AO398" s="429"/>
      <c r="AP398" s="429"/>
      <c r="AQ398" s="429"/>
      <c r="AR398" s="429"/>
      <c r="AS398" s="429"/>
      <c r="AT398" s="429"/>
      <c r="AU398" s="429"/>
      <c r="AV398" s="429"/>
      <c r="AW398" s="429"/>
      <c r="AX398" s="429"/>
      <c r="AY398" s="429"/>
      <c r="AZ398" s="429"/>
      <c r="BA398" s="429"/>
      <c r="BB398" s="429"/>
      <c r="BC398" s="429"/>
      <c r="BD398" s="429"/>
      <c r="BE398" s="429"/>
    </row>
    <row r="399" spans="2:57" s="369" customFormat="1" ht="12.75" hidden="1" customHeight="1" x14ac:dyDescent="0.2">
      <c r="B399" s="310"/>
      <c r="C399" s="429"/>
      <c r="D399" s="429"/>
      <c r="E399" s="429"/>
      <c r="F399" s="429"/>
      <c r="G399" s="429"/>
      <c r="H399" s="429"/>
      <c r="I399" s="429"/>
      <c r="J399" s="429"/>
      <c r="K399" s="429"/>
      <c r="L399" s="429"/>
      <c r="M399" s="473"/>
      <c r="N399" s="429"/>
      <c r="O399" s="429"/>
      <c r="P399" s="429"/>
      <c r="Q399" s="429"/>
      <c r="R399" s="429"/>
      <c r="S399" s="429"/>
      <c r="T399" s="429"/>
      <c r="U399" s="429"/>
      <c r="V399" s="429"/>
      <c r="W399" s="429"/>
      <c r="X399" s="429"/>
      <c r="Y399" s="429"/>
      <c r="Z399" s="429"/>
      <c r="AA399" s="429"/>
      <c r="AB399" s="429"/>
      <c r="AC399" s="429"/>
      <c r="AD399" s="429"/>
      <c r="AE399" s="429"/>
      <c r="AF399" s="429"/>
      <c r="AG399" s="429"/>
      <c r="AH399" s="429"/>
      <c r="AI399" s="429"/>
      <c r="AJ399" s="429"/>
      <c r="AK399" s="429"/>
      <c r="AL399" s="429"/>
      <c r="AM399" s="429"/>
      <c r="AN399" s="429"/>
      <c r="AO399" s="429"/>
      <c r="AP399" s="429"/>
      <c r="AQ399" s="429"/>
      <c r="AR399" s="429"/>
      <c r="AS399" s="429"/>
      <c r="AT399" s="429"/>
      <c r="AU399" s="429"/>
      <c r="AV399" s="429"/>
      <c r="AW399" s="429"/>
      <c r="AX399" s="429"/>
      <c r="AY399" s="429"/>
      <c r="AZ399" s="429"/>
      <c r="BA399" s="429"/>
      <c r="BB399" s="429"/>
      <c r="BC399" s="429"/>
      <c r="BD399" s="429"/>
      <c r="BE399" s="429"/>
    </row>
    <row r="400" spans="2:57" s="369" customFormat="1" ht="12.75" hidden="1" customHeight="1" x14ac:dyDescent="0.2">
      <c r="B400" s="310"/>
      <c r="C400" s="429"/>
      <c r="D400" s="429"/>
      <c r="E400" s="429"/>
      <c r="F400" s="429"/>
      <c r="G400" s="429"/>
      <c r="H400" s="429"/>
      <c r="I400" s="429"/>
      <c r="J400" s="429"/>
      <c r="K400" s="429"/>
      <c r="L400" s="429"/>
      <c r="M400" s="473"/>
      <c r="N400" s="429"/>
      <c r="O400" s="429"/>
      <c r="P400" s="429"/>
      <c r="Q400" s="429"/>
      <c r="R400" s="429"/>
      <c r="S400" s="429"/>
      <c r="T400" s="429"/>
      <c r="U400" s="429"/>
      <c r="V400" s="429"/>
      <c r="W400" s="429"/>
      <c r="X400" s="429"/>
      <c r="Y400" s="429"/>
      <c r="Z400" s="429"/>
      <c r="AA400" s="429"/>
      <c r="AB400" s="429"/>
      <c r="AC400" s="429"/>
      <c r="AD400" s="429"/>
      <c r="AE400" s="429"/>
      <c r="AF400" s="429"/>
      <c r="AG400" s="429"/>
      <c r="AH400" s="429"/>
      <c r="AI400" s="429"/>
      <c r="AJ400" s="429"/>
      <c r="AK400" s="429"/>
      <c r="AL400" s="429"/>
      <c r="AM400" s="429"/>
      <c r="AN400" s="429"/>
      <c r="AO400" s="429"/>
      <c r="AP400" s="429"/>
      <c r="AQ400" s="429"/>
      <c r="AR400" s="429"/>
      <c r="AS400" s="429"/>
      <c r="AT400" s="429"/>
      <c r="AU400" s="429"/>
      <c r="AV400" s="429"/>
      <c r="AW400" s="429"/>
      <c r="AX400" s="429"/>
      <c r="AY400" s="429"/>
      <c r="AZ400" s="429"/>
      <c r="BA400" s="429"/>
      <c r="BB400" s="429"/>
      <c r="BC400" s="429"/>
      <c r="BD400" s="429"/>
      <c r="BE400" s="429"/>
    </row>
    <row r="401" spans="2:57" s="369" customFormat="1" ht="12.75" hidden="1" customHeight="1" x14ac:dyDescent="0.2">
      <c r="B401" s="310"/>
      <c r="C401" s="429"/>
      <c r="D401" s="429"/>
      <c r="E401" s="429"/>
      <c r="F401" s="429"/>
      <c r="G401" s="429"/>
      <c r="H401" s="429"/>
      <c r="I401" s="429"/>
      <c r="J401" s="429"/>
      <c r="K401" s="429"/>
      <c r="L401" s="429"/>
      <c r="M401" s="473"/>
      <c r="N401" s="429"/>
      <c r="O401" s="429"/>
      <c r="P401" s="429"/>
      <c r="Q401" s="429"/>
      <c r="R401" s="429"/>
      <c r="S401" s="429"/>
      <c r="T401" s="429"/>
      <c r="U401" s="429"/>
      <c r="V401" s="429"/>
      <c r="W401" s="429"/>
      <c r="X401" s="429"/>
      <c r="Y401" s="429"/>
      <c r="Z401" s="429"/>
      <c r="AA401" s="429"/>
      <c r="AB401" s="429"/>
      <c r="AC401" s="429"/>
      <c r="AD401" s="429"/>
      <c r="AE401" s="429"/>
      <c r="AF401" s="429"/>
      <c r="AG401" s="429"/>
      <c r="AH401" s="429"/>
      <c r="AI401" s="429"/>
      <c r="AJ401" s="429"/>
      <c r="AK401" s="429"/>
      <c r="AL401" s="429"/>
      <c r="AM401" s="429"/>
      <c r="AN401" s="429"/>
      <c r="AO401" s="429"/>
      <c r="AP401" s="429"/>
      <c r="AQ401" s="429"/>
      <c r="AR401" s="429"/>
      <c r="AS401" s="429"/>
      <c r="AT401" s="429"/>
      <c r="AU401" s="429"/>
      <c r="AV401" s="429"/>
      <c r="AW401" s="429"/>
      <c r="AX401" s="429"/>
      <c r="AY401" s="429"/>
      <c r="AZ401" s="429"/>
      <c r="BA401" s="429"/>
      <c r="BB401" s="429"/>
      <c r="BC401" s="429"/>
      <c r="BD401" s="429"/>
      <c r="BE401" s="429"/>
    </row>
    <row r="402" spans="2:57" s="369" customFormat="1" ht="12.75" hidden="1" customHeight="1" x14ac:dyDescent="0.2">
      <c r="B402" s="310"/>
      <c r="C402" s="429"/>
      <c r="D402" s="429"/>
      <c r="E402" s="429"/>
      <c r="F402" s="429"/>
      <c r="G402" s="429"/>
      <c r="H402" s="429"/>
      <c r="I402" s="429"/>
      <c r="J402" s="429"/>
      <c r="K402" s="429"/>
      <c r="L402" s="429"/>
      <c r="M402" s="473"/>
      <c r="N402" s="429"/>
      <c r="O402" s="429"/>
      <c r="P402" s="429"/>
      <c r="Q402" s="429"/>
      <c r="R402" s="429"/>
      <c r="S402" s="429"/>
      <c r="T402" s="429"/>
      <c r="U402" s="429"/>
      <c r="V402" s="429"/>
      <c r="W402" s="429"/>
      <c r="X402" s="429"/>
      <c r="Y402" s="429"/>
      <c r="Z402" s="429"/>
      <c r="AA402" s="429"/>
      <c r="AB402" s="429"/>
      <c r="AC402" s="429"/>
      <c r="AD402" s="429"/>
      <c r="AE402" s="429"/>
      <c r="AF402" s="429"/>
      <c r="AG402" s="429"/>
      <c r="AH402" s="429"/>
      <c r="AI402" s="429"/>
      <c r="AJ402" s="429"/>
      <c r="AK402" s="429"/>
      <c r="AL402" s="429"/>
      <c r="AM402" s="429"/>
      <c r="AN402" s="429"/>
      <c r="AO402" s="429"/>
      <c r="AP402" s="429"/>
      <c r="AQ402" s="429"/>
      <c r="AR402" s="429"/>
      <c r="AS402" s="429"/>
      <c r="AT402" s="429"/>
      <c r="AU402" s="429"/>
      <c r="AV402" s="429"/>
      <c r="AW402" s="429"/>
      <c r="AX402" s="429"/>
      <c r="AY402" s="429"/>
      <c r="AZ402" s="429"/>
      <c r="BA402" s="429"/>
      <c r="BB402" s="429"/>
      <c r="BC402" s="429"/>
      <c r="BD402" s="429"/>
      <c r="BE402" s="429"/>
    </row>
    <row r="403" spans="2:57" s="369" customFormat="1" ht="12.75" hidden="1" customHeight="1" x14ac:dyDescent="0.2">
      <c r="B403" s="310"/>
      <c r="C403" s="429"/>
      <c r="D403" s="429"/>
      <c r="E403" s="429"/>
      <c r="F403" s="429"/>
      <c r="G403" s="429"/>
      <c r="H403" s="429"/>
      <c r="I403" s="429"/>
      <c r="J403" s="429"/>
      <c r="K403" s="429"/>
      <c r="L403" s="429"/>
      <c r="M403" s="473"/>
      <c r="N403" s="429"/>
      <c r="O403" s="429"/>
      <c r="P403" s="429"/>
      <c r="Q403" s="429"/>
      <c r="R403" s="429"/>
      <c r="S403" s="429"/>
      <c r="T403" s="429"/>
      <c r="U403" s="429"/>
      <c r="V403" s="429"/>
      <c r="W403" s="429"/>
      <c r="X403" s="429"/>
      <c r="Y403" s="429"/>
      <c r="Z403" s="429"/>
      <c r="AA403" s="429"/>
      <c r="AB403" s="429"/>
      <c r="AC403" s="429"/>
      <c r="AD403" s="429"/>
      <c r="AE403" s="429"/>
      <c r="AF403" s="429"/>
      <c r="AG403" s="429"/>
      <c r="AH403" s="429"/>
      <c r="AI403" s="429"/>
      <c r="AJ403" s="429"/>
      <c r="AK403" s="429"/>
      <c r="AL403" s="429"/>
      <c r="AM403" s="429"/>
      <c r="AN403" s="429"/>
      <c r="AO403" s="429"/>
      <c r="AP403" s="429"/>
      <c r="AQ403" s="429"/>
      <c r="AR403" s="429"/>
      <c r="AS403" s="429"/>
      <c r="AT403" s="429"/>
      <c r="AU403" s="429"/>
      <c r="AV403" s="429"/>
      <c r="AW403" s="429"/>
      <c r="AX403" s="429"/>
      <c r="AY403" s="429"/>
      <c r="AZ403" s="429"/>
      <c r="BA403" s="429"/>
      <c r="BB403" s="429"/>
      <c r="BC403" s="429"/>
      <c r="BD403" s="429"/>
      <c r="BE403" s="429"/>
    </row>
    <row r="404" spans="2:57" s="369" customFormat="1" ht="12.75" hidden="1" customHeight="1" x14ac:dyDescent="0.2">
      <c r="B404" s="310"/>
      <c r="C404" s="429"/>
      <c r="D404" s="429"/>
      <c r="E404" s="429"/>
      <c r="F404" s="429"/>
      <c r="G404" s="429"/>
      <c r="H404" s="429"/>
      <c r="I404" s="429"/>
      <c r="J404" s="429"/>
      <c r="K404" s="429"/>
      <c r="L404" s="429"/>
      <c r="M404" s="473"/>
      <c r="N404" s="429"/>
      <c r="O404" s="429"/>
      <c r="P404" s="429"/>
      <c r="Q404" s="429"/>
      <c r="R404" s="429"/>
      <c r="S404" s="429"/>
      <c r="T404" s="429"/>
      <c r="U404" s="429"/>
      <c r="V404" s="429"/>
      <c r="W404" s="429"/>
      <c r="X404" s="429"/>
      <c r="Y404" s="429"/>
      <c r="Z404" s="429"/>
      <c r="AA404" s="429"/>
      <c r="AB404" s="429"/>
      <c r="AC404" s="429"/>
      <c r="AD404" s="429"/>
      <c r="AE404" s="429"/>
      <c r="AF404" s="429"/>
      <c r="AG404" s="429"/>
      <c r="AH404" s="429"/>
      <c r="AI404" s="429"/>
      <c r="AJ404" s="429"/>
      <c r="AK404" s="429"/>
      <c r="AL404" s="429"/>
      <c r="AM404" s="429"/>
      <c r="AN404" s="429"/>
      <c r="AO404" s="429"/>
      <c r="AP404" s="429"/>
      <c r="AQ404" s="429"/>
      <c r="AR404" s="429"/>
      <c r="AS404" s="429"/>
      <c r="AT404" s="429"/>
      <c r="AU404" s="429"/>
      <c r="AV404" s="429"/>
      <c r="AW404" s="429"/>
      <c r="AX404" s="429"/>
      <c r="AY404" s="429"/>
      <c r="AZ404" s="429"/>
      <c r="BA404" s="429"/>
      <c r="BB404" s="429"/>
      <c r="BC404" s="429"/>
      <c r="BD404" s="429"/>
      <c r="BE404" s="429"/>
    </row>
    <row r="405" spans="2:57" s="369" customFormat="1" ht="12.75" hidden="1" customHeight="1" x14ac:dyDescent="0.2">
      <c r="B405" s="310"/>
      <c r="C405" s="429"/>
      <c r="D405" s="429"/>
      <c r="E405" s="429"/>
      <c r="F405" s="429"/>
      <c r="G405" s="429"/>
      <c r="H405" s="429"/>
      <c r="I405" s="429"/>
      <c r="J405" s="429"/>
      <c r="K405" s="429"/>
      <c r="L405" s="429"/>
      <c r="M405" s="473"/>
      <c r="N405" s="429"/>
      <c r="O405" s="429"/>
      <c r="P405" s="429"/>
      <c r="Q405" s="429"/>
      <c r="R405" s="429"/>
      <c r="S405" s="429"/>
      <c r="T405" s="429"/>
      <c r="U405" s="429"/>
      <c r="V405" s="429"/>
      <c r="W405" s="429"/>
      <c r="X405" s="429"/>
      <c r="Y405" s="429"/>
      <c r="Z405" s="429"/>
      <c r="AA405" s="429"/>
      <c r="AB405" s="429"/>
      <c r="AC405" s="429"/>
      <c r="AD405" s="429"/>
      <c r="AE405" s="429"/>
      <c r="AF405" s="429"/>
      <c r="AG405" s="429"/>
      <c r="AH405" s="429"/>
      <c r="AI405" s="429"/>
      <c r="AJ405" s="429"/>
      <c r="AK405" s="429"/>
      <c r="AL405" s="429"/>
      <c r="AM405" s="429"/>
      <c r="AN405" s="429"/>
      <c r="AO405" s="429"/>
      <c r="AP405" s="429"/>
      <c r="AQ405" s="429"/>
      <c r="AR405" s="429"/>
      <c r="AS405" s="429"/>
      <c r="AT405" s="429"/>
      <c r="AU405" s="429"/>
      <c r="AV405" s="429"/>
      <c r="AW405" s="429"/>
      <c r="AX405" s="429"/>
      <c r="AY405" s="429"/>
      <c r="AZ405" s="429"/>
      <c r="BA405" s="429"/>
      <c r="BB405" s="429"/>
      <c r="BC405" s="429"/>
      <c r="BD405" s="429"/>
      <c r="BE405" s="429"/>
    </row>
    <row r="406" spans="2:57" s="369" customFormat="1" ht="12.75" hidden="1" customHeight="1" x14ac:dyDescent="0.2">
      <c r="B406" s="310"/>
      <c r="C406" s="429"/>
      <c r="D406" s="429"/>
      <c r="E406" s="429"/>
      <c r="F406" s="429"/>
      <c r="G406" s="429"/>
      <c r="H406" s="429"/>
      <c r="I406" s="429"/>
      <c r="J406" s="429"/>
      <c r="K406" s="429"/>
      <c r="L406" s="429"/>
      <c r="M406" s="473"/>
      <c r="N406" s="429"/>
      <c r="O406" s="429"/>
      <c r="P406" s="429"/>
      <c r="Q406" s="429"/>
      <c r="R406" s="429"/>
      <c r="S406" s="429"/>
      <c r="T406" s="429"/>
      <c r="U406" s="429"/>
      <c r="V406" s="429"/>
      <c r="W406" s="429"/>
      <c r="X406" s="429"/>
      <c r="Y406" s="429"/>
      <c r="Z406" s="429"/>
      <c r="AA406" s="429"/>
      <c r="AB406" s="429"/>
      <c r="AC406" s="429"/>
      <c r="AD406" s="429"/>
      <c r="AE406" s="429"/>
      <c r="AF406" s="429"/>
      <c r="AG406" s="429"/>
      <c r="AH406" s="429"/>
      <c r="AI406" s="429"/>
      <c r="AJ406" s="429"/>
      <c r="AK406" s="429"/>
      <c r="AL406" s="429"/>
      <c r="AM406" s="429"/>
      <c r="AN406" s="429"/>
      <c r="AO406" s="429"/>
      <c r="AP406" s="429"/>
      <c r="AQ406" s="429"/>
      <c r="AR406" s="429"/>
      <c r="AS406" s="429"/>
      <c r="AT406" s="429"/>
      <c r="AU406" s="429"/>
      <c r="AV406" s="429"/>
      <c r="AW406" s="429"/>
      <c r="AX406" s="429"/>
      <c r="AY406" s="429"/>
      <c r="AZ406" s="429"/>
      <c r="BA406" s="429"/>
      <c r="BB406" s="429"/>
      <c r="BC406" s="429"/>
      <c r="BD406" s="429"/>
      <c r="BE406" s="429"/>
    </row>
    <row r="407" spans="2:57" s="369" customFormat="1" ht="12.75" hidden="1" customHeight="1" x14ac:dyDescent="0.2">
      <c r="B407" s="310"/>
      <c r="C407" s="429"/>
      <c r="D407" s="429"/>
      <c r="E407" s="429"/>
      <c r="F407" s="429"/>
      <c r="G407" s="429"/>
      <c r="H407" s="429"/>
      <c r="I407" s="429"/>
      <c r="J407" s="429"/>
      <c r="K407" s="429"/>
      <c r="L407" s="429"/>
      <c r="M407" s="473"/>
      <c r="N407" s="429"/>
      <c r="O407" s="429"/>
      <c r="P407" s="429"/>
      <c r="Q407" s="429"/>
      <c r="R407" s="429"/>
      <c r="S407" s="429"/>
      <c r="T407" s="429"/>
      <c r="U407" s="429"/>
      <c r="V407" s="429"/>
      <c r="W407" s="429"/>
      <c r="X407" s="429"/>
      <c r="Y407" s="429"/>
      <c r="Z407" s="429"/>
      <c r="AA407" s="429"/>
      <c r="AB407" s="429"/>
      <c r="AC407" s="429"/>
      <c r="AD407" s="429"/>
      <c r="AE407" s="429"/>
      <c r="AF407" s="429"/>
      <c r="AG407" s="429"/>
      <c r="AH407" s="429"/>
      <c r="AI407" s="429"/>
      <c r="AJ407" s="429"/>
      <c r="AK407" s="429"/>
      <c r="AL407" s="429"/>
      <c r="AM407" s="429"/>
      <c r="AN407" s="429"/>
      <c r="AO407" s="429"/>
      <c r="AP407" s="429"/>
      <c r="AQ407" s="429"/>
      <c r="AR407" s="429"/>
      <c r="AS407" s="429"/>
      <c r="AT407" s="429"/>
      <c r="AU407" s="429"/>
      <c r="AV407" s="429"/>
      <c r="AW407" s="429"/>
      <c r="AX407" s="429"/>
      <c r="AY407" s="429"/>
      <c r="AZ407" s="429"/>
      <c r="BA407" s="429"/>
      <c r="BB407" s="429"/>
      <c r="BC407" s="429"/>
      <c r="BD407" s="429"/>
      <c r="BE407" s="429"/>
    </row>
    <row r="408" spans="2:57" s="369" customFormat="1" ht="12.75" hidden="1" customHeight="1" x14ac:dyDescent="0.2">
      <c r="B408" s="310"/>
      <c r="C408" s="429"/>
      <c r="D408" s="429"/>
      <c r="E408" s="429"/>
      <c r="F408" s="429"/>
      <c r="G408" s="429"/>
      <c r="H408" s="429"/>
      <c r="I408" s="429"/>
      <c r="J408" s="429"/>
      <c r="K408" s="429"/>
      <c r="L408" s="429"/>
      <c r="M408" s="473"/>
      <c r="N408" s="429"/>
      <c r="O408" s="429"/>
      <c r="P408" s="429"/>
      <c r="Q408" s="429"/>
      <c r="R408" s="429"/>
      <c r="S408" s="429"/>
      <c r="T408" s="429"/>
      <c r="U408" s="429"/>
      <c r="V408" s="429"/>
      <c r="W408" s="429"/>
      <c r="X408" s="429"/>
      <c r="Y408" s="429"/>
      <c r="Z408" s="429"/>
      <c r="AA408" s="429"/>
      <c r="AB408" s="429"/>
      <c r="AC408" s="429"/>
      <c r="AD408" s="429"/>
      <c r="AE408" s="429"/>
      <c r="AF408" s="429"/>
      <c r="AG408" s="429"/>
      <c r="AH408" s="429"/>
      <c r="AI408" s="429"/>
      <c r="AJ408" s="429"/>
      <c r="AK408" s="429"/>
      <c r="AL408" s="429"/>
      <c r="AM408" s="429"/>
      <c r="AN408" s="429"/>
      <c r="AO408" s="429"/>
      <c r="AP408" s="429"/>
      <c r="AQ408" s="429"/>
      <c r="AR408" s="429"/>
      <c r="AS408" s="429"/>
      <c r="AT408" s="429"/>
      <c r="AU408" s="429"/>
      <c r="AV408" s="429"/>
      <c r="AW408" s="429"/>
      <c r="AX408" s="429"/>
      <c r="AY408" s="429"/>
      <c r="AZ408" s="429"/>
      <c r="BA408" s="429"/>
      <c r="BB408" s="429"/>
      <c r="BC408" s="429"/>
      <c r="BD408" s="429"/>
      <c r="BE408" s="429"/>
    </row>
    <row r="409" spans="2:57" s="369" customFormat="1" ht="12.75" hidden="1" customHeight="1" x14ac:dyDescent="0.2">
      <c r="B409" s="310"/>
      <c r="C409" s="429"/>
      <c r="D409" s="429"/>
      <c r="E409" s="429"/>
      <c r="F409" s="429"/>
      <c r="G409" s="429"/>
      <c r="H409" s="429"/>
      <c r="I409" s="429"/>
      <c r="J409" s="429"/>
      <c r="K409" s="429"/>
      <c r="L409" s="429"/>
      <c r="M409" s="473"/>
      <c r="N409" s="429"/>
      <c r="O409" s="429"/>
      <c r="P409" s="429"/>
      <c r="Q409" s="429"/>
      <c r="R409" s="429"/>
      <c r="S409" s="429"/>
      <c r="T409" s="429"/>
      <c r="U409" s="429"/>
      <c r="V409" s="429"/>
      <c r="W409" s="429"/>
      <c r="X409" s="429"/>
      <c r="Y409" s="429"/>
      <c r="Z409" s="429"/>
      <c r="AA409" s="429"/>
      <c r="AB409" s="429"/>
      <c r="AC409" s="429"/>
      <c r="AD409" s="429"/>
      <c r="AE409" s="429"/>
      <c r="AF409" s="429"/>
      <c r="AG409" s="429"/>
      <c r="AH409" s="429"/>
      <c r="AI409" s="429"/>
      <c r="AJ409" s="429"/>
      <c r="AK409" s="429"/>
      <c r="AL409" s="429"/>
      <c r="AM409" s="429"/>
      <c r="AN409" s="429"/>
      <c r="AO409" s="429"/>
      <c r="AP409" s="429"/>
      <c r="AQ409" s="429"/>
      <c r="AR409" s="429"/>
      <c r="AS409" s="429"/>
      <c r="AT409" s="429"/>
      <c r="AU409" s="429"/>
      <c r="AV409" s="429"/>
      <c r="AW409" s="429"/>
      <c r="AX409" s="429"/>
      <c r="AY409" s="429"/>
      <c r="AZ409" s="429"/>
      <c r="BA409" s="429"/>
      <c r="BB409" s="429"/>
      <c r="BC409" s="429"/>
      <c r="BD409" s="429"/>
      <c r="BE409" s="429"/>
    </row>
    <row r="410" spans="2:57" s="369" customFormat="1" ht="12.75" hidden="1" customHeight="1" x14ac:dyDescent="0.2">
      <c r="B410" s="310"/>
      <c r="C410" s="429"/>
      <c r="D410" s="429"/>
      <c r="E410" s="429"/>
      <c r="F410" s="429"/>
      <c r="G410" s="429"/>
      <c r="H410" s="429"/>
      <c r="I410" s="429"/>
      <c r="J410" s="429"/>
      <c r="K410" s="429"/>
      <c r="L410" s="429"/>
      <c r="M410" s="473"/>
      <c r="N410" s="429"/>
      <c r="O410" s="429"/>
      <c r="P410" s="429"/>
      <c r="Q410" s="429"/>
      <c r="R410" s="429"/>
      <c r="S410" s="429"/>
      <c r="T410" s="429"/>
      <c r="U410" s="429"/>
      <c r="V410" s="429"/>
      <c r="W410" s="429"/>
      <c r="X410" s="429"/>
      <c r="Y410" s="429"/>
      <c r="Z410" s="429"/>
      <c r="AA410" s="429"/>
      <c r="AB410" s="429"/>
      <c r="AC410" s="429"/>
      <c r="AD410" s="429"/>
      <c r="AE410" s="429"/>
      <c r="AF410" s="429"/>
      <c r="AG410" s="429"/>
      <c r="AH410" s="429"/>
      <c r="AI410" s="429"/>
      <c r="AJ410" s="429"/>
      <c r="AK410" s="429"/>
      <c r="AL410" s="429"/>
      <c r="AM410" s="429"/>
      <c r="AN410" s="429"/>
      <c r="AO410" s="429"/>
      <c r="AP410" s="429"/>
      <c r="AQ410" s="429"/>
      <c r="AR410" s="429"/>
      <c r="AS410" s="429"/>
      <c r="AT410" s="429"/>
      <c r="AU410" s="429"/>
      <c r="AV410" s="429"/>
      <c r="AW410" s="429"/>
      <c r="AX410" s="429"/>
      <c r="AY410" s="429"/>
      <c r="AZ410" s="429"/>
      <c r="BA410" s="429"/>
      <c r="BB410" s="429"/>
      <c r="BC410" s="429"/>
      <c r="BD410" s="429"/>
      <c r="BE410" s="429"/>
    </row>
    <row r="411" spans="2:57" s="369" customFormat="1" ht="12.75" hidden="1" customHeight="1" x14ac:dyDescent="0.2">
      <c r="B411" s="310"/>
      <c r="C411" s="429"/>
      <c r="D411" s="429"/>
      <c r="E411" s="429"/>
      <c r="F411" s="429"/>
      <c r="G411" s="429"/>
      <c r="H411" s="429"/>
      <c r="I411" s="429"/>
      <c r="J411" s="429"/>
      <c r="K411" s="429"/>
      <c r="L411" s="429"/>
      <c r="M411" s="473"/>
      <c r="N411" s="429"/>
      <c r="O411" s="429"/>
      <c r="P411" s="429"/>
      <c r="Q411" s="429"/>
      <c r="R411" s="429"/>
      <c r="S411" s="429"/>
      <c r="T411" s="429"/>
      <c r="U411" s="429"/>
      <c r="V411" s="429"/>
      <c r="W411" s="429"/>
      <c r="X411" s="429"/>
      <c r="Y411" s="429"/>
      <c r="Z411" s="429"/>
      <c r="AA411" s="429"/>
      <c r="AB411" s="429"/>
      <c r="AC411" s="429"/>
      <c r="AD411" s="429"/>
      <c r="AE411" s="429"/>
      <c r="AF411" s="429"/>
      <c r="AG411" s="429"/>
      <c r="AH411" s="429"/>
      <c r="AI411" s="429"/>
      <c r="AJ411" s="429"/>
      <c r="AK411" s="429"/>
      <c r="AL411" s="429"/>
      <c r="AM411" s="429"/>
      <c r="AN411" s="429"/>
      <c r="AO411" s="429"/>
      <c r="AP411" s="429"/>
      <c r="AQ411" s="429"/>
      <c r="AR411" s="429"/>
      <c r="AS411" s="429"/>
      <c r="AT411" s="429"/>
      <c r="AU411" s="429"/>
      <c r="AV411" s="429"/>
      <c r="AW411" s="429"/>
      <c r="AX411" s="429"/>
      <c r="AY411" s="429"/>
      <c r="AZ411" s="429"/>
      <c r="BA411" s="429"/>
      <c r="BB411" s="429"/>
      <c r="BC411" s="429"/>
      <c r="BD411" s="429"/>
      <c r="BE411" s="429"/>
    </row>
    <row r="412" spans="2:57" s="369" customFormat="1" ht="12.75" hidden="1" customHeight="1" x14ac:dyDescent="0.2">
      <c r="B412" s="310"/>
      <c r="C412" s="429"/>
      <c r="D412" s="429"/>
      <c r="E412" s="429"/>
      <c r="F412" s="429"/>
      <c r="G412" s="429"/>
      <c r="H412" s="429"/>
      <c r="I412" s="429"/>
      <c r="J412" s="429"/>
      <c r="K412" s="429"/>
      <c r="L412" s="429"/>
      <c r="M412" s="473"/>
      <c r="N412" s="429"/>
      <c r="O412" s="429"/>
      <c r="P412" s="429"/>
      <c r="Q412" s="429"/>
      <c r="R412" s="429"/>
      <c r="S412" s="429"/>
      <c r="T412" s="429"/>
      <c r="U412" s="429"/>
      <c r="V412" s="429"/>
      <c r="W412" s="429"/>
      <c r="X412" s="429"/>
      <c r="Y412" s="429"/>
      <c r="Z412" s="429"/>
      <c r="AA412" s="429"/>
      <c r="AB412" s="429"/>
      <c r="AC412" s="429"/>
      <c r="AD412" s="429"/>
      <c r="AE412" s="429"/>
      <c r="AF412" s="429"/>
      <c r="AG412" s="429"/>
      <c r="AH412" s="429"/>
      <c r="AI412" s="429"/>
      <c r="AJ412" s="429"/>
      <c r="AK412" s="429"/>
      <c r="AL412" s="429"/>
      <c r="AM412" s="429"/>
      <c r="AN412" s="429"/>
      <c r="AO412" s="429"/>
      <c r="AP412" s="429"/>
      <c r="AQ412" s="429"/>
      <c r="AR412" s="429"/>
      <c r="AS412" s="429"/>
      <c r="AT412" s="429"/>
      <c r="AU412" s="429"/>
      <c r="AV412" s="429"/>
      <c r="AW412" s="429"/>
      <c r="AX412" s="429"/>
      <c r="AY412" s="429"/>
      <c r="AZ412" s="429"/>
      <c r="BA412" s="429"/>
      <c r="BB412" s="429"/>
      <c r="BC412" s="429"/>
      <c r="BD412" s="429"/>
      <c r="BE412" s="429"/>
    </row>
    <row r="413" spans="2:57" s="369" customFormat="1" ht="12.75" hidden="1" customHeight="1" x14ac:dyDescent="0.2">
      <c r="B413" s="310"/>
      <c r="C413" s="429"/>
      <c r="D413" s="429"/>
      <c r="E413" s="429"/>
      <c r="F413" s="429"/>
      <c r="G413" s="429"/>
      <c r="H413" s="429"/>
      <c r="I413" s="429"/>
      <c r="J413" s="429"/>
      <c r="K413" s="429"/>
      <c r="L413" s="429"/>
      <c r="M413" s="473"/>
      <c r="N413" s="429"/>
      <c r="O413" s="429"/>
      <c r="P413" s="429"/>
      <c r="Q413" s="429"/>
      <c r="R413" s="429"/>
      <c r="S413" s="429"/>
      <c r="T413" s="429"/>
      <c r="U413" s="429"/>
      <c r="V413" s="429"/>
      <c r="W413" s="429"/>
      <c r="X413" s="429"/>
      <c r="Y413" s="429"/>
      <c r="Z413" s="429"/>
      <c r="AA413" s="429"/>
      <c r="AB413" s="429"/>
      <c r="AC413" s="429"/>
      <c r="AD413" s="429"/>
      <c r="AE413" s="429"/>
      <c r="AF413" s="429"/>
      <c r="AG413" s="429"/>
      <c r="AH413" s="429"/>
      <c r="AI413" s="429"/>
      <c r="AJ413" s="429"/>
      <c r="AK413" s="429"/>
      <c r="AL413" s="429"/>
      <c r="AM413" s="429"/>
      <c r="AN413" s="429"/>
      <c r="AO413" s="429"/>
      <c r="AP413" s="429"/>
      <c r="AQ413" s="429"/>
      <c r="AR413" s="429"/>
      <c r="AS413" s="429"/>
      <c r="AT413" s="429"/>
      <c r="AU413" s="429"/>
      <c r="AV413" s="429"/>
      <c r="AW413" s="429"/>
      <c r="AX413" s="429"/>
      <c r="AY413" s="429"/>
      <c r="AZ413" s="429"/>
      <c r="BA413" s="429"/>
      <c r="BB413" s="429"/>
      <c r="BC413" s="429"/>
      <c r="BD413" s="429"/>
      <c r="BE413" s="429"/>
    </row>
    <row r="414" spans="2:57" s="369" customFormat="1" ht="12.75" hidden="1" customHeight="1" x14ac:dyDescent="0.2">
      <c r="B414" s="310"/>
      <c r="C414" s="429"/>
      <c r="D414" s="429"/>
      <c r="E414" s="429"/>
      <c r="F414" s="429"/>
      <c r="G414" s="429"/>
      <c r="H414" s="429"/>
      <c r="I414" s="429"/>
      <c r="J414" s="429"/>
      <c r="K414" s="429"/>
      <c r="L414" s="429"/>
      <c r="M414" s="473"/>
      <c r="N414" s="429"/>
      <c r="O414" s="429"/>
      <c r="P414" s="429"/>
      <c r="Q414" s="429"/>
      <c r="R414" s="429"/>
      <c r="S414" s="429"/>
      <c r="T414" s="429"/>
      <c r="U414" s="429"/>
      <c r="V414" s="429"/>
      <c r="W414" s="429"/>
      <c r="X414" s="429"/>
      <c r="Y414" s="429"/>
      <c r="Z414" s="429"/>
      <c r="AA414" s="429"/>
      <c r="AB414" s="429"/>
      <c r="AC414" s="429"/>
      <c r="AD414" s="429"/>
      <c r="AE414" s="429"/>
      <c r="AF414" s="429"/>
      <c r="AG414" s="429"/>
      <c r="AH414" s="429"/>
      <c r="AI414" s="429"/>
      <c r="AJ414" s="429"/>
      <c r="AK414" s="429"/>
      <c r="AL414" s="429"/>
      <c r="AM414" s="429"/>
      <c r="AN414" s="429"/>
      <c r="AO414" s="429"/>
      <c r="AP414" s="429"/>
      <c r="AQ414" s="429"/>
      <c r="AR414" s="429"/>
      <c r="AS414" s="429"/>
      <c r="AT414" s="429"/>
      <c r="AU414" s="429"/>
      <c r="AV414" s="429"/>
      <c r="AW414" s="429"/>
      <c r="AX414" s="429"/>
      <c r="AY414" s="429"/>
      <c r="AZ414" s="429"/>
      <c r="BA414" s="429"/>
      <c r="BB414" s="429"/>
      <c r="BC414" s="429"/>
      <c r="BD414" s="429"/>
      <c r="BE414" s="429"/>
    </row>
    <row r="415" spans="2:57" s="369" customFormat="1" ht="12.75" hidden="1" customHeight="1" x14ac:dyDescent="0.2">
      <c r="B415" s="310"/>
      <c r="C415" s="429"/>
      <c r="D415" s="429"/>
      <c r="E415" s="429"/>
      <c r="F415" s="429"/>
      <c r="G415" s="429"/>
      <c r="H415" s="429"/>
      <c r="I415" s="429"/>
      <c r="J415" s="429"/>
      <c r="K415" s="429"/>
      <c r="L415" s="429"/>
      <c r="M415" s="473"/>
      <c r="N415" s="429"/>
      <c r="O415" s="429"/>
      <c r="P415" s="429"/>
      <c r="Q415" s="429"/>
      <c r="R415" s="429"/>
      <c r="S415" s="429"/>
      <c r="T415" s="429"/>
      <c r="U415" s="429"/>
      <c r="V415" s="429"/>
      <c r="W415" s="429"/>
      <c r="X415" s="429"/>
      <c r="Y415" s="429"/>
      <c r="Z415" s="429"/>
      <c r="AA415" s="429"/>
      <c r="AB415" s="429"/>
      <c r="AC415" s="429"/>
      <c r="AD415" s="429"/>
      <c r="AE415" s="429"/>
      <c r="AF415" s="429"/>
      <c r="AG415" s="429"/>
      <c r="AH415" s="429"/>
      <c r="AI415" s="429"/>
      <c r="AJ415" s="429"/>
      <c r="AK415" s="429"/>
      <c r="AL415" s="429"/>
      <c r="AM415" s="429"/>
      <c r="AN415" s="429"/>
      <c r="AO415" s="429"/>
      <c r="AP415" s="429"/>
      <c r="AQ415" s="429"/>
      <c r="AR415" s="429"/>
      <c r="AS415" s="429"/>
      <c r="AT415" s="429"/>
      <c r="AU415" s="429"/>
      <c r="AV415" s="429"/>
      <c r="AW415" s="429"/>
      <c r="AX415" s="429"/>
      <c r="AY415" s="429"/>
      <c r="AZ415" s="429"/>
      <c r="BA415" s="429"/>
      <c r="BB415" s="429"/>
      <c r="BC415" s="429"/>
      <c r="BD415" s="429"/>
      <c r="BE415" s="429"/>
    </row>
    <row r="416" spans="2:57" s="369" customFormat="1" ht="12.75" hidden="1" customHeight="1" x14ac:dyDescent="0.2">
      <c r="B416" s="310"/>
      <c r="C416" s="429"/>
      <c r="D416" s="429"/>
      <c r="E416" s="429"/>
      <c r="F416" s="429"/>
      <c r="G416" s="429"/>
      <c r="H416" s="429"/>
      <c r="I416" s="429"/>
      <c r="J416" s="429"/>
      <c r="K416" s="429"/>
      <c r="L416" s="429"/>
      <c r="M416" s="473"/>
      <c r="N416" s="429"/>
      <c r="O416" s="429"/>
      <c r="P416" s="429"/>
      <c r="Q416" s="429"/>
      <c r="R416" s="429"/>
      <c r="S416" s="429"/>
      <c r="T416" s="429"/>
      <c r="U416" s="429"/>
      <c r="V416" s="429"/>
      <c r="W416" s="429"/>
      <c r="X416" s="429"/>
      <c r="Y416" s="429"/>
      <c r="Z416" s="429"/>
      <c r="AA416" s="429"/>
      <c r="AB416" s="429"/>
      <c r="AC416" s="429"/>
      <c r="AD416" s="429"/>
      <c r="AE416" s="429"/>
      <c r="AF416" s="429"/>
      <c r="AG416" s="429"/>
      <c r="AH416" s="429"/>
      <c r="AI416" s="429"/>
      <c r="AJ416" s="429"/>
      <c r="AK416" s="429"/>
      <c r="AL416" s="429"/>
      <c r="AM416" s="429"/>
      <c r="AN416" s="429"/>
      <c r="AO416" s="429"/>
      <c r="AP416" s="429"/>
      <c r="AQ416" s="429"/>
      <c r="AR416" s="429"/>
      <c r="AS416" s="429"/>
      <c r="AT416" s="429"/>
      <c r="AU416" s="429"/>
      <c r="AV416" s="429"/>
      <c r="AW416" s="429"/>
      <c r="AX416" s="429"/>
      <c r="AY416" s="429"/>
      <c r="AZ416" s="429"/>
      <c r="BA416" s="429"/>
      <c r="BB416" s="429"/>
      <c r="BC416" s="429"/>
      <c r="BD416" s="429"/>
      <c r="BE416" s="429"/>
    </row>
    <row r="417" spans="2:57" s="369" customFormat="1" ht="12.75" hidden="1" customHeight="1" x14ac:dyDescent="0.2">
      <c r="B417" s="310"/>
      <c r="C417" s="429"/>
      <c r="D417" s="429"/>
      <c r="E417" s="429"/>
      <c r="F417" s="429"/>
      <c r="G417" s="429"/>
      <c r="H417" s="429"/>
      <c r="I417" s="429"/>
      <c r="J417" s="429"/>
      <c r="K417" s="429"/>
      <c r="L417" s="429"/>
      <c r="M417" s="473"/>
      <c r="N417" s="429"/>
      <c r="O417" s="429"/>
      <c r="P417" s="429"/>
      <c r="Q417" s="429"/>
      <c r="R417" s="429"/>
      <c r="S417" s="429"/>
      <c r="T417" s="429"/>
      <c r="U417" s="429"/>
      <c r="V417" s="429"/>
      <c r="W417" s="429"/>
      <c r="X417" s="429"/>
      <c r="Y417" s="429"/>
      <c r="Z417" s="429"/>
      <c r="AA417" s="429"/>
      <c r="AB417" s="429"/>
      <c r="AC417" s="429"/>
      <c r="AD417" s="429"/>
      <c r="AE417" s="429"/>
      <c r="AF417" s="429"/>
      <c r="AG417" s="429"/>
      <c r="AH417" s="429"/>
      <c r="AI417" s="429"/>
      <c r="AJ417" s="429"/>
      <c r="AK417" s="429"/>
      <c r="AL417" s="429"/>
      <c r="AM417" s="429"/>
      <c r="AN417" s="429"/>
      <c r="AO417" s="429"/>
      <c r="AP417" s="429"/>
      <c r="AQ417" s="429"/>
      <c r="AR417" s="429"/>
      <c r="AS417" s="429"/>
      <c r="AT417" s="429"/>
      <c r="AU417" s="429"/>
      <c r="AV417" s="429"/>
      <c r="AW417" s="429"/>
      <c r="AX417" s="429"/>
      <c r="AY417" s="429"/>
      <c r="AZ417" s="429"/>
      <c r="BA417" s="429"/>
      <c r="BB417" s="429"/>
      <c r="BC417" s="429"/>
      <c r="BD417" s="429"/>
      <c r="BE417" s="429"/>
    </row>
    <row r="418" spans="2:57" s="369" customFormat="1" ht="12.75" hidden="1" customHeight="1" x14ac:dyDescent="0.2">
      <c r="B418" s="310"/>
      <c r="C418" s="429"/>
      <c r="D418" s="429"/>
      <c r="E418" s="429"/>
      <c r="F418" s="429"/>
      <c r="G418" s="429"/>
      <c r="H418" s="429"/>
      <c r="I418" s="429"/>
      <c r="J418" s="429"/>
      <c r="K418" s="429"/>
      <c r="L418" s="429"/>
      <c r="M418" s="473"/>
      <c r="N418" s="429"/>
      <c r="O418" s="429"/>
      <c r="P418" s="429"/>
      <c r="Q418" s="429"/>
      <c r="R418" s="429"/>
      <c r="S418" s="429"/>
      <c r="T418" s="429"/>
      <c r="U418" s="429"/>
      <c r="V418" s="429"/>
      <c r="W418" s="429"/>
      <c r="X418" s="429"/>
      <c r="Y418" s="429"/>
      <c r="Z418" s="429"/>
      <c r="AA418" s="429"/>
      <c r="AB418" s="429"/>
      <c r="AC418" s="429"/>
      <c r="AD418" s="429"/>
      <c r="AE418" s="429"/>
      <c r="AF418" s="429"/>
      <c r="AG418" s="429"/>
      <c r="AH418" s="429"/>
      <c r="AI418" s="429"/>
      <c r="AJ418" s="429"/>
      <c r="AK418" s="429"/>
      <c r="AL418" s="429"/>
      <c r="AM418" s="429"/>
      <c r="AN418" s="429"/>
      <c r="AO418" s="429"/>
      <c r="AP418" s="429"/>
      <c r="AQ418" s="429"/>
      <c r="AR418" s="429"/>
      <c r="AS418" s="429"/>
      <c r="AT418" s="429"/>
      <c r="AU418" s="429"/>
      <c r="AV418" s="429"/>
      <c r="AW418" s="429"/>
      <c r="AX418" s="429"/>
      <c r="AY418" s="429"/>
      <c r="AZ418" s="429"/>
      <c r="BA418" s="429"/>
      <c r="BB418" s="429"/>
      <c r="BC418" s="429"/>
      <c r="BD418" s="429"/>
      <c r="BE418" s="429"/>
    </row>
    <row r="419" spans="2:57" s="369" customFormat="1" ht="12.75" hidden="1" customHeight="1" x14ac:dyDescent="0.2">
      <c r="B419" s="310"/>
      <c r="C419" s="429"/>
      <c r="D419" s="429"/>
      <c r="E419" s="429"/>
      <c r="F419" s="429"/>
      <c r="G419" s="429"/>
      <c r="H419" s="429"/>
      <c r="I419" s="429"/>
      <c r="J419" s="429"/>
      <c r="K419" s="429"/>
      <c r="L419" s="429"/>
      <c r="M419" s="473"/>
      <c r="N419" s="429"/>
      <c r="O419" s="429"/>
      <c r="P419" s="429"/>
      <c r="Q419" s="429"/>
      <c r="R419" s="429"/>
      <c r="S419" s="429"/>
      <c r="T419" s="429"/>
      <c r="U419" s="429"/>
      <c r="V419" s="429"/>
      <c r="W419" s="429"/>
      <c r="X419" s="429"/>
      <c r="Y419" s="429"/>
      <c r="Z419" s="429"/>
      <c r="AA419" s="429"/>
      <c r="AB419" s="429"/>
      <c r="AC419" s="429"/>
      <c r="AD419" s="429"/>
      <c r="AE419" s="429"/>
      <c r="AF419" s="429"/>
      <c r="AG419" s="429"/>
      <c r="AH419" s="429"/>
      <c r="AI419" s="429"/>
      <c r="AJ419" s="429"/>
      <c r="AK419" s="429"/>
      <c r="AL419" s="429"/>
      <c r="AM419" s="429"/>
      <c r="AN419" s="429"/>
      <c r="AO419" s="429"/>
      <c r="AP419" s="429"/>
      <c r="AQ419" s="429"/>
      <c r="AR419" s="429"/>
      <c r="AS419" s="429"/>
      <c r="AT419" s="429"/>
      <c r="AU419" s="429"/>
      <c r="AV419" s="429"/>
      <c r="AW419" s="429"/>
      <c r="AX419" s="429"/>
      <c r="AY419" s="429"/>
      <c r="AZ419" s="429"/>
      <c r="BA419" s="429"/>
      <c r="BB419" s="429"/>
      <c r="BC419" s="429"/>
      <c r="BD419" s="429"/>
      <c r="BE419" s="429"/>
    </row>
    <row r="420" spans="2:57" s="369" customFormat="1" ht="12.75" hidden="1" customHeight="1" x14ac:dyDescent="0.2">
      <c r="B420" s="310"/>
      <c r="C420" s="429"/>
      <c r="D420" s="429"/>
      <c r="E420" s="429"/>
      <c r="F420" s="429"/>
      <c r="G420" s="429"/>
      <c r="H420" s="429"/>
      <c r="I420" s="429"/>
      <c r="J420" s="429"/>
      <c r="K420" s="429"/>
      <c r="L420" s="429"/>
      <c r="M420" s="473"/>
      <c r="N420" s="429"/>
      <c r="O420" s="429"/>
      <c r="P420" s="429"/>
      <c r="Q420" s="429"/>
      <c r="R420" s="429"/>
      <c r="S420" s="429"/>
      <c r="T420" s="429"/>
      <c r="U420" s="429"/>
      <c r="V420" s="429"/>
      <c r="W420" s="429"/>
      <c r="X420" s="429"/>
      <c r="Y420" s="429"/>
      <c r="Z420" s="429"/>
      <c r="AA420" s="429"/>
      <c r="AB420" s="429"/>
      <c r="AC420" s="429"/>
      <c r="AD420" s="429"/>
      <c r="AE420" s="429"/>
      <c r="AF420" s="429"/>
      <c r="AG420" s="429"/>
      <c r="AH420" s="429"/>
      <c r="AI420" s="429"/>
      <c r="AJ420" s="429"/>
      <c r="AK420" s="429"/>
      <c r="AL420" s="429"/>
      <c r="AM420" s="429"/>
      <c r="AN420" s="429"/>
      <c r="AO420" s="429"/>
      <c r="AP420" s="429"/>
      <c r="AQ420" s="429"/>
      <c r="AR420" s="429"/>
      <c r="AS420" s="429"/>
      <c r="AT420" s="429"/>
      <c r="AU420" s="429"/>
      <c r="AV420" s="429"/>
      <c r="AW420" s="429"/>
      <c r="AX420" s="429"/>
      <c r="AY420" s="429"/>
      <c r="AZ420" s="429"/>
      <c r="BA420" s="429"/>
      <c r="BB420" s="429"/>
      <c r="BC420" s="429"/>
      <c r="BD420" s="429"/>
      <c r="BE420" s="429"/>
    </row>
    <row r="421" spans="2:57" s="369" customFormat="1" ht="12.75" hidden="1" customHeight="1" x14ac:dyDescent="0.2">
      <c r="B421" s="310"/>
      <c r="C421" s="429"/>
      <c r="D421" s="429"/>
      <c r="E421" s="429"/>
      <c r="F421" s="429"/>
      <c r="G421" s="429"/>
      <c r="H421" s="429"/>
      <c r="I421" s="429"/>
      <c r="J421" s="429"/>
      <c r="K421" s="429"/>
      <c r="L421" s="429"/>
      <c r="M421" s="473"/>
      <c r="N421" s="429"/>
      <c r="O421" s="429"/>
      <c r="P421" s="429"/>
      <c r="Q421" s="429"/>
      <c r="R421" s="429"/>
      <c r="S421" s="429"/>
      <c r="T421" s="429"/>
      <c r="U421" s="429"/>
      <c r="V421" s="429"/>
      <c r="W421" s="429"/>
      <c r="X421" s="429"/>
      <c r="Y421" s="429"/>
      <c r="Z421" s="429"/>
      <c r="AA421" s="429"/>
      <c r="AB421" s="429"/>
      <c r="AC421" s="429"/>
      <c r="AD421" s="429"/>
      <c r="AE421" s="429"/>
      <c r="AF421" s="429"/>
      <c r="AG421" s="429"/>
      <c r="AH421" s="429"/>
      <c r="AI421" s="429"/>
      <c r="AJ421" s="429"/>
      <c r="AK421" s="429"/>
      <c r="AL421" s="429"/>
      <c r="AM421" s="429"/>
      <c r="AN421" s="429"/>
      <c r="AO421" s="429"/>
      <c r="AP421" s="429"/>
      <c r="AQ421" s="429"/>
      <c r="AR421" s="429"/>
      <c r="AS421" s="429"/>
      <c r="AT421" s="429"/>
      <c r="AU421" s="429"/>
      <c r="AV421" s="429"/>
      <c r="AW421" s="429"/>
      <c r="AX421" s="429"/>
      <c r="AY421" s="429"/>
      <c r="AZ421" s="429"/>
      <c r="BA421" s="429"/>
      <c r="BB421" s="429"/>
      <c r="BC421" s="429"/>
      <c r="BD421" s="429"/>
      <c r="BE421" s="429"/>
    </row>
    <row r="422" spans="2:57" s="369" customFormat="1" ht="12.75" hidden="1" customHeight="1" x14ac:dyDescent="0.2">
      <c r="B422" s="310"/>
      <c r="C422" s="429"/>
      <c r="D422" s="429"/>
      <c r="E422" s="429"/>
      <c r="F422" s="429"/>
      <c r="G422" s="429"/>
      <c r="H422" s="429"/>
      <c r="I422" s="429"/>
      <c r="J422" s="429"/>
      <c r="K422" s="429"/>
      <c r="L422" s="429"/>
      <c r="M422" s="473"/>
      <c r="N422" s="429"/>
      <c r="O422" s="429"/>
      <c r="P422" s="429"/>
      <c r="Q422" s="429"/>
      <c r="R422" s="429"/>
      <c r="S422" s="429"/>
      <c r="T422" s="429"/>
      <c r="U422" s="429"/>
      <c r="V422" s="429"/>
      <c r="W422" s="429"/>
      <c r="X422" s="429"/>
      <c r="Y422" s="429"/>
      <c r="Z422" s="429"/>
      <c r="AA422" s="429"/>
      <c r="AB422" s="429"/>
      <c r="AC422" s="429"/>
      <c r="AD422" s="429"/>
      <c r="AE422" s="429"/>
      <c r="AF422" s="429"/>
      <c r="AG422" s="429"/>
      <c r="AH422" s="429"/>
      <c r="AI422" s="429"/>
      <c r="AJ422" s="429"/>
      <c r="AK422" s="429"/>
      <c r="AL422" s="429"/>
      <c r="AM422" s="429"/>
      <c r="AN422" s="429"/>
      <c r="AO422" s="429"/>
      <c r="AP422" s="429"/>
      <c r="AQ422" s="429"/>
      <c r="AR422" s="429"/>
      <c r="AS422" s="429"/>
      <c r="AT422" s="429"/>
      <c r="AU422" s="429"/>
      <c r="AV422" s="429"/>
      <c r="AW422" s="429"/>
      <c r="AX422" s="429"/>
      <c r="AY422" s="429"/>
      <c r="AZ422" s="429"/>
      <c r="BA422" s="429"/>
      <c r="BB422" s="429"/>
      <c r="BC422" s="429"/>
      <c r="BD422" s="429"/>
      <c r="BE422" s="429"/>
    </row>
    <row r="423" spans="2:57" s="369" customFormat="1" ht="12.75" hidden="1" customHeight="1" x14ac:dyDescent="0.2">
      <c r="B423" s="310"/>
      <c r="C423" s="429"/>
      <c r="D423" s="429"/>
      <c r="E423" s="429"/>
      <c r="F423" s="429"/>
      <c r="G423" s="429"/>
      <c r="H423" s="429"/>
      <c r="I423" s="429"/>
      <c r="J423" s="429"/>
      <c r="K423" s="429"/>
      <c r="L423" s="429"/>
      <c r="M423" s="473"/>
      <c r="N423" s="429"/>
      <c r="O423" s="429"/>
      <c r="P423" s="429"/>
      <c r="Q423" s="429"/>
      <c r="R423" s="429"/>
      <c r="S423" s="429"/>
      <c r="T423" s="429"/>
      <c r="U423" s="429"/>
      <c r="V423" s="429"/>
      <c r="W423" s="429"/>
      <c r="X423" s="429"/>
      <c r="Y423" s="429"/>
      <c r="Z423" s="429"/>
      <c r="AA423" s="429"/>
      <c r="AB423" s="429"/>
      <c r="AC423" s="429"/>
      <c r="AD423" s="429"/>
      <c r="AE423" s="429"/>
      <c r="AF423" s="429"/>
      <c r="AG423" s="429"/>
      <c r="AH423" s="429"/>
      <c r="AI423" s="429"/>
      <c r="AJ423" s="429"/>
      <c r="AK423" s="429"/>
      <c r="AL423" s="429"/>
      <c r="AM423" s="429"/>
      <c r="AN423" s="429"/>
      <c r="AO423" s="429"/>
      <c r="AP423" s="429"/>
      <c r="AQ423" s="429"/>
      <c r="AR423" s="429"/>
      <c r="AS423" s="429"/>
      <c r="AT423" s="429"/>
      <c r="AU423" s="429"/>
      <c r="AV423" s="429"/>
      <c r="AW423" s="429"/>
      <c r="AX423" s="429"/>
      <c r="AY423" s="429"/>
      <c r="AZ423" s="429"/>
      <c r="BA423" s="429"/>
      <c r="BB423" s="429"/>
      <c r="BC423" s="429"/>
      <c r="BD423" s="429"/>
      <c r="BE423" s="429"/>
    </row>
    <row r="424" spans="2:57" s="369" customFormat="1" ht="12.75" hidden="1" customHeight="1" x14ac:dyDescent="0.2">
      <c r="B424" s="310"/>
      <c r="C424" s="429"/>
      <c r="D424" s="429"/>
      <c r="E424" s="429"/>
      <c r="F424" s="429"/>
      <c r="G424" s="429"/>
      <c r="H424" s="429"/>
      <c r="I424" s="429"/>
      <c r="J424" s="429"/>
      <c r="K424" s="429"/>
      <c r="L424" s="429"/>
      <c r="M424" s="473"/>
      <c r="N424" s="429"/>
      <c r="O424" s="429"/>
      <c r="P424" s="429"/>
      <c r="Q424" s="429"/>
      <c r="R424" s="429"/>
      <c r="S424" s="429"/>
      <c r="T424" s="429"/>
      <c r="U424" s="429"/>
      <c r="V424" s="429"/>
      <c r="W424" s="429"/>
      <c r="X424" s="429"/>
      <c r="Y424" s="429"/>
      <c r="Z424" s="429"/>
      <c r="AA424" s="429"/>
      <c r="AB424" s="429"/>
      <c r="AC424" s="429"/>
      <c r="AD424" s="429"/>
      <c r="AE424" s="429"/>
      <c r="AF424" s="429"/>
      <c r="AG424" s="429"/>
      <c r="AH424" s="429"/>
      <c r="AI424" s="429"/>
      <c r="AJ424" s="429"/>
      <c r="AK424" s="429"/>
      <c r="AL424" s="429"/>
      <c r="AM424" s="429"/>
      <c r="AN424" s="429"/>
      <c r="AO424" s="429"/>
      <c r="AP424" s="429"/>
      <c r="AQ424" s="429"/>
      <c r="AR424" s="429"/>
      <c r="AS424" s="429"/>
      <c r="AT424" s="429"/>
      <c r="AU424" s="429"/>
      <c r="AV424" s="429"/>
      <c r="AW424" s="429"/>
      <c r="AX424" s="429"/>
      <c r="AY424" s="429"/>
      <c r="AZ424" s="429"/>
      <c r="BA424" s="429"/>
      <c r="BB424" s="429"/>
      <c r="BC424" s="429"/>
      <c r="BD424" s="429"/>
      <c r="BE424" s="429"/>
    </row>
    <row r="425" spans="2:57" s="369" customFormat="1" ht="12.75" hidden="1" customHeight="1" x14ac:dyDescent="0.2">
      <c r="B425" s="310"/>
      <c r="C425" s="429"/>
      <c r="D425" s="429"/>
      <c r="E425" s="429"/>
      <c r="F425" s="429"/>
      <c r="G425" s="429"/>
      <c r="H425" s="429"/>
      <c r="I425" s="429"/>
      <c r="J425" s="429"/>
      <c r="K425" s="429"/>
      <c r="L425" s="429"/>
      <c r="M425" s="473"/>
      <c r="N425" s="429"/>
      <c r="O425" s="429"/>
      <c r="P425" s="429"/>
      <c r="Q425" s="429"/>
      <c r="R425" s="429"/>
      <c r="S425" s="429"/>
      <c r="T425" s="429"/>
      <c r="U425" s="429"/>
      <c r="V425" s="429"/>
      <c r="W425" s="429"/>
      <c r="X425" s="429"/>
      <c r="Y425" s="429"/>
      <c r="Z425" s="429"/>
      <c r="AA425" s="429"/>
      <c r="AB425" s="429"/>
      <c r="AC425" s="429"/>
      <c r="AD425" s="429"/>
      <c r="AE425" s="429"/>
      <c r="AF425" s="429"/>
      <c r="AG425" s="429"/>
      <c r="AH425" s="429"/>
      <c r="AI425" s="429"/>
      <c r="AJ425" s="429"/>
      <c r="AK425" s="429"/>
      <c r="AL425" s="429"/>
      <c r="AM425" s="429"/>
      <c r="AN425" s="429"/>
      <c r="AO425" s="429"/>
      <c r="AP425" s="429"/>
      <c r="AQ425" s="429"/>
      <c r="AR425" s="429"/>
      <c r="AS425" s="429"/>
      <c r="AT425" s="429"/>
      <c r="AU425" s="429"/>
      <c r="AV425" s="429"/>
      <c r="AW425" s="429"/>
      <c r="AX425" s="429"/>
      <c r="AY425" s="429"/>
      <c r="AZ425" s="429"/>
      <c r="BA425" s="429"/>
      <c r="BB425" s="429"/>
      <c r="BC425" s="429"/>
      <c r="BD425" s="429"/>
      <c r="BE425" s="429"/>
    </row>
    <row r="426" spans="2:57" s="369" customFormat="1" ht="12.75" hidden="1" customHeight="1" x14ac:dyDescent="0.2">
      <c r="B426" s="310"/>
      <c r="C426" s="429"/>
      <c r="D426" s="429"/>
      <c r="E426" s="429"/>
      <c r="F426" s="429"/>
      <c r="G426" s="429"/>
      <c r="H426" s="429"/>
      <c r="I426" s="429"/>
      <c r="J426" s="429"/>
      <c r="K426" s="429"/>
      <c r="L426" s="429"/>
      <c r="M426" s="473"/>
      <c r="N426" s="429"/>
      <c r="O426" s="429"/>
      <c r="P426" s="429"/>
      <c r="Q426" s="429"/>
      <c r="R426" s="429"/>
      <c r="S426" s="429"/>
      <c r="T426" s="429"/>
      <c r="U426" s="429"/>
      <c r="V426" s="429"/>
      <c r="W426" s="429"/>
      <c r="X426" s="429"/>
      <c r="Y426" s="429"/>
      <c r="Z426" s="429"/>
      <c r="AA426" s="429"/>
      <c r="AB426" s="429"/>
      <c r="AC426" s="429"/>
      <c r="AD426" s="429"/>
      <c r="AE426" s="429"/>
      <c r="AF426" s="429"/>
      <c r="AG426" s="429"/>
      <c r="AH426" s="429"/>
      <c r="AI426" s="429"/>
      <c r="AJ426" s="429"/>
      <c r="AK426" s="429"/>
      <c r="AL426" s="429"/>
      <c r="AM426" s="429"/>
      <c r="AN426" s="429"/>
      <c r="AO426" s="429"/>
      <c r="AP426" s="429"/>
      <c r="AQ426" s="429"/>
      <c r="AR426" s="429"/>
      <c r="AS426" s="429"/>
      <c r="AT426" s="429"/>
      <c r="AU426" s="429"/>
      <c r="AV426" s="429"/>
      <c r="AW426" s="429"/>
      <c r="AX426" s="429"/>
      <c r="AY426" s="429"/>
      <c r="AZ426" s="429"/>
      <c r="BA426" s="429"/>
      <c r="BB426" s="429"/>
      <c r="BC426" s="429"/>
      <c r="BD426" s="429"/>
      <c r="BE426" s="429"/>
    </row>
    <row r="427" spans="2:57" s="369" customFormat="1" ht="12.75" hidden="1" customHeight="1" x14ac:dyDescent="0.2">
      <c r="B427" s="310"/>
      <c r="C427" s="429"/>
      <c r="D427" s="429"/>
      <c r="E427" s="429"/>
      <c r="F427" s="429"/>
      <c r="G427" s="429"/>
      <c r="H427" s="429"/>
      <c r="I427" s="429"/>
      <c r="J427" s="429"/>
      <c r="K427" s="429"/>
      <c r="L427" s="429"/>
      <c r="M427" s="473"/>
      <c r="N427" s="429"/>
      <c r="O427" s="429"/>
      <c r="P427" s="429"/>
      <c r="Q427" s="429"/>
      <c r="R427" s="429"/>
      <c r="S427" s="429"/>
      <c r="T427" s="429"/>
      <c r="U427" s="429"/>
      <c r="V427" s="429"/>
      <c r="W427" s="429"/>
      <c r="X427" s="429"/>
      <c r="Y427" s="429"/>
      <c r="Z427" s="429"/>
      <c r="AA427" s="429"/>
      <c r="AB427" s="429"/>
      <c r="AC427" s="429"/>
      <c r="AD427" s="429"/>
      <c r="AE427" s="429"/>
      <c r="AF427" s="429"/>
      <c r="AG427" s="429"/>
      <c r="AH427" s="429"/>
      <c r="AI427" s="429"/>
      <c r="AJ427" s="429"/>
      <c r="AK427" s="429"/>
      <c r="AL427" s="429"/>
      <c r="AM427" s="429"/>
      <c r="AN427" s="429"/>
      <c r="AO427" s="429"/>
      <c r="AP427" s="429"/>
      <c r="AQ427" s="429"/>
      <c r="AR427" s="429"/>
      <c r="AS427" s="429"/>
      <c r="AT427" s="429"/>
      <c r="AU427" s="429"/>
      <c r="AV427" s="429"/>
      <c r="AW427" s="429"/>
      <c r="AX427" s="429"/>
      <c r="AY427" s="429"/>
      <c r="AZ427" s="429"/>
      <c r="BA427" s="429"/>
      <c r="BB427" s="429"/>
      <c r="BC427" s="429"/>
      <c r="BD427" s="429"/>
      <c r="BE427" s="429"/>
    </row>
    <row r="428" spans="2:57" s="369" customFormat="1" ht="12.75" hidden="1" customHeight="1" x14ac:dyDescent="0.2">
      <c r="B428" s="310"/>
      <c r="C428" s="429"/>
      <c r="D428" s="429"/>
      <c r="E428" s="429"/>
      <c r="F428" s="429"/>
      <c r="G428" s="429"/>
      <c r="H428" s="429"/>
      <c r="I428" s="429"/>
      <c r="J428" s="429"/>
      <c r="K428" s="429"/>
      <c r="L428" s="429"/>
      <c r="M428" s="473"/>
      <c r="N428" s="429"/>
      <c r="O428" s="429"/>
      <c r="P428" s="429"/>
      <c r="Q428" s="429"/>
      <c r="R428" s="429"/>
      <c r="S428" s="429"/>
      <c r="T428" s="429"/>
      <c r="U428" s="429"/>
      <c r="V428" s="429"/>
      <c r="W428" s="429"/>
      <c r="X428" s="429"/>
      <c r="Y428" s="429"/>
      <c r="Z428" s="429"/>
      <c r="AA428" s="429"/>
      <c r="AB428" s="429"/>
      <c r="AC428" s="429"/>
      <c r="AD428" s="429"/>
      <c r="AE428" s="429"/>
      <c r="AF428" s="429"/>
      <c r="AG428" s="429"/>
      <c r="AH428" s="429"/>
      <c r="AI428" s="429"/>
      <c r="AJ428" s="429"/>
      <c r="AK428" s="429"/>
      <c r="AL428" s="429"/>
      <c r="AM428" s="429"/>
      <c r="AN428" s="429"/>
      <c r="AO428" s="429"/>
      <c r="AP428" s="429"/>
      <c r="AQ428" s="429"/>
      <c r="AR428" s="429"/>
      <c r="AS428" s="429"/>
      <c r="AT428" s="429"/>
      <c r="AU428" s="429"/>
      <c r="AV428" s="429"/>
      <c r="AW428" s="429"/>
      <c r="AX428" s="429"/>
      <c r="AY428" s="429"/>
      <c r="AZ428" s="429"/>
      <c r="BA428" s="429"/>
      <c r="BB428" s="429"/>
      <c r="BC428" s="429"/>
      <c r="BD428" s="429"/>
      <c r="BE428" s="429"/>
    </row>
    <row r="429" spans="2:57" s="369" customFormat="1" ht="12.75" hidden="1" customHeight="1" x14ac:dyDescent="0.2">
      <c r="B429" s="310"/>
      <c r="C429" s="429"/>
      <c r="D429" s="429"/>
      <c r="E429" s="429"/>
      <c r="F429" s="429"/>
      <c r="G429" s="429"/>
      <c r="H429" s="429"/>
      <c r="I429" s="429"/>
      <c r="J429" s="429"/>
      <c r="K429" s="429"/>
      <c r="L429" s="429"/>
      <c r="M429" s="473"/>
      <c r="N429" s="429"/>
      <c r="O429" s="429"/>
      <c r="P429" s="429"/>
      <c r="Q429" s="429"/>
      <c r="R429" s="429"/>
      <c r="S429" s="429"/>
      <c r="T429" s="429"/>
      <c r="U429" s="429"/>
      <c r="V429" s="429"/>
      <c r="W429" s="429"/>
      <c r="X429" s="429"/>
      <c r="Y429" s="429"/>
      <c r="Z429" s="429"/>
      <c r="AA429" s="429"/>
      <c r="AB429" s="429"/>
      <c r="AC429" s="429"/>
      <c r="AD429" s="429"/>
      <c r="AE429" s="429"/>
      <c r="AF429" s="429"/>
      <c r="AG429" s="429"/>
      <c r="AH429" s="429"/>
      <c r="AI429" s="429"/>
      <c r="AJ429" s="429"/>
      <c r="AK429" s="429"/>
      <c r="AL429" s="429"/>
      <c r="AM429" s="429"/>
      <c r="AN429" s="429"/>
      <c r="AO429" s="429"/>
      <c r="AP429" s="429"/>
      <c r="AQ429" s="429"/>
      <c r="AR429" s="429"/>
      <c r="AS429" s="429"/>
      <c r="AT429" s="429"/>
      <c r="AU429" s="429"/>
      <c r="AV429" s="429"/>
      <c r="AW429" s="429"/>
      <c r="AX429" s="429"/>
      <c r="AY429" s="429"/>
      <c r="AZ429" s="429"/>
      <c r="BA429" s="429"/>
      <c r="BB429" s="429"/>
      <c r="BC429" s="429"/>
      <c r="BD429" s="429"/>
      <c r="BE429" s="429"/>
    </row>
    <row r="430" spans="2:57" s="369" customFormat="1" ht="12.75" hidden="1" customHeight="1" x14ac:dyDescent="0.2">
      <c r="B430" s="310"/>
      <c r="C430" s="429"/>
      <c r="D430" s="429"/>
      <c r="E430" s="429"/>
      <c r="F430" s="429"/>
      <c r="G430" s="429"/>
      <c r="H430" s="429"/>
      <c r="I430" s="429"/>
      <c r="J430" s="429"/>
      <c r="K430" s="429"/>
      <c r="L430" s="429"/>
      <c r="M430" s="473"/>
      <c r="N430" s="429"/>
      <c r="O430" s="429"/>
      <c r="P430" s="429"/>
      <c r="Q430" s="429"/>
      <c r="R430" s="429"/>
      <c r="S430" s="429"/>
      <c r="T430" s="429"/>
      <c r="U430" s="429"/>
      <c r="V430" s="429"/>
      <c r="W430" s="429"/>
      <c r="X430" s="429"/>
      <c r="Y430" s="429"/>
      <c r="Z430" s="429"/>
      <c r="AA430" s="429"/>
      <c r="AB430" s="429"/>
      <c r="AC430" s="429"/>
      <c r="AD430" s="429"/>
      <c r="AE430" s="429"/>
      <c r="AF430" s="429"/>
      <c r="AG430" s="429"/>
      <c r="AH430" s="429"/>
      <c r="AI430" s="429"/>
      <c r="AJ430" s="429"/>
      <c r="AK430" s="429"/>
      <c r="AL430" s="429"/>
      <c r="AM430" s="429"/>
      <c r="AN430" s="429"/>
      <c r="AO430" s="429"/>
      <c r="AP430" s="429"/>
      <c r="AQ430" s="429"/>
      <c r="AR430" s="429"/>
      <c r="AS430" s="429"/>
      <c r="AT430" s="429"/>
      <c r="AU430" s="429"/>
      <c r="AV430" s="429"/>
      <c r="AW430" s="429"/>
      <c r="AX430" s="429"/>
      <c r="AY430" s="429"/>
      <c r="AZ430" s="429"/>
      <c r="BA430" s="429"/>
      <c r="BB430" s="429"/>
      <c r="BC430" s="429"/>
      <c r="BD430" s="429"/>
      <c r="BE430" s="429"/>
    </row>
    <row r="431" spans="2:57" s="369" customFormat="1" ht="12.75" hidden="1" customHeight="1" x14ac:dyDescent="0.2">
      <c r="B431" s="310"/>
      <c r="C431" s="429"/>
      <c r="D431" s="429"/>
      <c r="E431" s="429"/>
      <c r="F431" s="429"/>
      <c r="G431" s="429"/>
      <c r="H431" s="429"/>
      <c r="I431" s="429"/>
      <c r="J431" s="429"/>
      <c r="K431" s="429"/>
      <c r="L431" s="429"/>
      <c r="M431" s="473"/>
      <c r="N431" s="429"/>
      <c r="O431" s="429"/>
      <c r="P431" s="429"/>
      <c r="Q431" s="429"/>
      <c r="R431" s="429"/>
      <c r="S431" s="429"/>
      <c r="T431" s="429"/>
      <c r="U431" s="429"/>
      <c r="V431" s="429"/>
      <c r="W431" s="429"/>
      <c r="X431" s="429"/>
      <c r="Y431" s="429"/>
      <c r="Z431" s="429"/>
      <c r="AA431" s="429"/>
      <c r="AB431" s="429"/>
      <c r="AC431" s="429"/>
      <c r="AD431" s="429"/>
      <c r="AE431" s="429"/>
      <c r="AF431" s="429"/>
      <c r="AG431" s="429"/>
      <c r="AH431" s="429"/>
      <c r="AI431" s="429"/>
      <c r="AJ431" s="429"/>
      <c r="AK431" s="429"/>
      <c r="AL431" s="429"/>
      <c r="AM431" s="429"/>
      <c r="AN431" s="429"/>
      <c r="AO431" s="429"/>
      <c r="AP431" s="429"/>
      <c r="AQ431" s="429"/>
      <c r="AR431" s="429"/>
      <c r="AS431" s="429"/>
      <c r="AT431" s="429"/>
      <c r="AU431" s="429"/>
      <c r="AV431" s="429"/>
      <c r="AW431" s="429"/>
      <c r="AX431" s="429"/>
      <c r="AY431" s="429"/>
      <c r="AZ431" s="429"/>
      <c r="BA431" s="429"/>
      <c r="BB431" s="429"/>
      <c r="BC431" s="429"/>
      <c r="BD431" s="429"/>
      <c r="BE431" s="429"/>
    </row>
    <row r="432" spans="2:57" s="369" customFormat="1" ht="12.75" hidden="1" customHeight="1" x14ac:dyDescent="0.2">
      <c r="B432" s="310"/>
      <c r="C432" s="429"/>
      <c r="D432" s="429"/>
      <c r="E432" s="429"/>
      <c r="F432" s="429"/>
      <c r="G432" s="429"/>
      <c r="H432" s="429"/>
      <c r="I432" s="429"/>
      <c r="J432" s="429"/>
      <c r="K432" s="429"/>
      <c r="L432" s="429"/>
      <c r="M432" s="473"/>
      <c r="N432" s="429"/>
      <c r="O432" s="429"/>
      <c r="P432" s="429"/>
      <c r="Q432" s="429"/>
      <c r="R432" s="429"/>
      <c r="S432" s="429"/>
      <c r="T432" s="429"/>
      <c r="U432" s="429"/>
      <c r="V432" s="429"/>
      <c r="W432" s="429"/>
      <c r="X432" s="429"/>
      <c r="Y432" s="429"/>
      <c r="Z432" s="429"/>
      <c r="AA432" s="429"/>
      <c r="AB432" s="429"/>
      <c r="AC432" s="429"/>
      <c r="AD432" s="429"/>
      <c r="AE432" s="429"/>
      <c r="AF432" s="429"/>
      <c r="AG432" s="429"/>
      <c r="AH432" s="429"/>
      <c r="AI432" s="429"/>
      <c r="AJ432" s="429"/>
      <c r="AK432" s="429"/>
      <c r="AL432" s="429"/>
      <c r="AM432" s="429"/>
      <c r="AN432" s="429"/>
      <c r="AO432" s="429"/>
      <c r="AP432" s="429"/>
      <c r="AQ432" s="429"/>
      <c r="AR432" s="429"/>
      <c r="AS432" s="429"/>
      <c r="AT432" s="429"/>
      <c r="AU432" s="429"/>
      <c r="AV432" s="429"/>
      <c r="AW432" s="429"/>
      <c r="AX432" s="429"/>
      <c r="AY432" s="429"/>
      <c r="AZ432" s="429"/>
      <c r="BA432" s="429"/>
      <c r="BB432" s="429"/>
      <c r="BC432" s="429"/>
      <c r="BD432" s="429"/>
      <c r="BE432" s="429"/>
    </row>
    <row r="433" spans="2:57" s="369" customFormat="1" ht="12.75" hidden="1" customHeight="1" x14ac:dyDescent="0.2">
      <c r="B433" s="310"/>
      <c r="C433" s="429"/>
      <c r="D433" s="429"/>
      <c r="E433" s="429"/>
      <c r="F433" s="429"/>
      <c r="G433" s="429"/>
      <c r="H433" s="429"/>
      <c r="I433" s="429"/>
      <c r="J433" s="429"/>
      <c r="K433" s="429"/>
      <c r="L433" s="429"/>
      <c r="M433" s="473"/>
      <c r="N433" s="429"/>
      <c r="O433" s="429"/>
      <c r="P433" s="429"/>
      <c r="Q433" s="429"/>
      <c r="R433" s="429"/>
      <c r="S433" s="429"/>
      <c r="T433" s="429"/>
      <c r="U433" s="429"/>
      <c r="V433" s="429"/>
      <c r="W433" s="429"/>
      <c r="X433" s="429"/>
      <c r="Y433" s="429"/>
      <c r="Z433" s="429"/>
      <c r="AA433" s="429"/>
      <c r="AB433" s="429"/>
      <c r="AC433" s="429"/>
      <c r="AD433" s="429"/>
      <c r="AE433" s="429"/>
      <c r="AF433" s="429"/>
      <c r="AG433" s="429"/>
      <c r="AH433" s="429"/>
      <c r="AI433" s="429"/>
      <c r="AJ433" s="429"/>
      <c r="AK433" s="429"/>
      <c r="AL433" s="429"/>
      <c r="AM433" s="429"/>
      <c r="AN433" s="429"/>
      <c r="AO433" s="429"/>
      <c r="AP433" s="429"/>
      <c r="AQ433" s="429"/>
      <c r="AR433" s="429"/>
      <c r="AS433" s="429"/>
      <c r="AT433" s="429"/>
      <c r="AU433" s="429"/>
      <c r="AV433" s="429"/>
      <c r="AW433" s="429"/>
      <c r="AX433" s="429"/>
      <c r="AY433" s="429"/>
      <c r="AZ433" s="429"/>
      <c r="BA433" s="429"/>
      <c r="BB433" s="429"/>
      <c r="BC433" s="429"/>
      <c r="BD433" s="429"/>
      <c r="BE433" s="429"/>
    </row>
    <row r="434" spans="2:57" s="369" customFormat="1" ht="12.75" hidden="1" customHeight="1" x14ac:dyDescent="0.2">
      <c r="B434" s="310"/>
      <c r="C434" s="429"/>
      <c r="D434" s="429"/>
      <c r="E434" s="429"/>
      <c r="F434" s="429"/>
      <c r="G434" s="429"/>
      <c r="H434" s="429"/>
      <c r="I434" s="429"/>
      <c r="J434" s="429"/>
      <c r="K434" s="429"/>
      <c r="L434" s="429"/>
      <c r="M434" s="473"/>
      <c r="N434" s="429"/>
      <c r="O434" s="429"/>
      <c r="P434" s="429"/>
      <c r="Q434" s="429"/>
      <c r="R434" s="429"/>
      <c r="S434" s="429"/>
      <c r="T434" s="429"/>
      <c r="U434" s="429"/>
      <c r="V434" s="429"/>
      <c r="W434" s="429"/>
      <c r="X434" s="429"/>
      <c r="Y434" s="429"/>
      <c r="Z434" s="429"/>
      <c r="AA434" s="429"/>
      <c r="AB434" s="429"/>
      <c r="AC434" s="429"/>
      <c r="AD434" s="429"/>
      <c r="AE434" s="429"/>
      <c r="AF434" s="429"/>
      <c r="AG434" s="429"/>
      <c r="AH434" s="429"/>
      <c r="AI434" s="429"/>
      <c r="AJ434" s="429"/>
      <c r="AK434" s="429"/>
      <c r="AL434" s="429"/>
      <c r="AM434" s="429"/>
      <c r="AN434" s="429"/>
      <c r="AO434" s="429"/>
      <c r="AP434" s="429"/>
      <c r="AQ434" s="429"/>
      <c r="AR434" s="429"/>
      <c r="AS434" s="429"/>
      <c r="AT434" s="429"/>
      <c r="AU434" s="429"/>
      <c r="AV434" s="429"/>
      <c r="AW434" s="429"/>
      <c r="AX434" s="429"/>
      <c r="AY434" s="429"/>
      <c r="AZ434" s="429"/>
      <c r="BA434" s="429"/>
      <c r="BB434" s="429"/>
      <c r="BC434" s="429"/>
      <c r="BD434" s="429"/>
      <c r="BE434" s="429"/>
    </row>
    <row r="435" spans="2:57" s="369" customFormat="1" ht="12.75" hidden="1" customHeight="1" x14ac:dyDescent="0.2">
      <c r="B435" s="310"/>
      <c r="C435" s="429"/>
      <c r="D435" s="429"/>
      <c r="E435" s="429"/>
      <c r="F435" s="429"/>
      <c r="G435" s="429"/>
      <c r="H435" s="429"/>
      <c r="I435" s="429"/>
      <c r="J435" s="429"/>
      <c r="K435" s="429"/>
      <c r="L435" s="429"/>
      <c r="M435" s="473"/>
      <c r="N435" s="429"/>
      <c r="O435" s="429"/>
      <c r="P435" s="429"/>
      <c r="Q435" s="429"/>
      <c r="R435" s="429"/>
      <c r="S435" s="429"/>
      <c r="T435" s="429"/>
      <c r="U435" s="429"/>
      <c r="V435" s="429"/>
      <c r="W435" s="429"/>
      <c r="X435" s="429"/>
      <c r="Y435" s="429"/>
      <c r="Z435" s="429"/>
      <c r="AA435" s="429"/>
      <c r="AB435" s="429"/>
      <c r="AC435" s="429"/>
      <c r="AD435" s="429"/>
      <c r="AE435" s="429"/>
      <c r="AF435" s="429"/>
      <c r="AG435" s="429"/>
      <c r="AH435" s="429"/>
      <c r="AI435" s="429"/>
      <c r="AJ435" s="429"/>
      <c r="AK435" s="429"/>
      <c r="AL435" s="429"/>
      <c r="AM435" s="429"/>
      <c r="AN435" s="429"/>
      <c r="AO435" s="429"/>
      <c r="AP435" s="429"/>
      <c r="AQ435" s="429"/>
      <c r="AR435" s="429"/>
      <c r="AS435" s="429"/>
      <c r="AT435" s="429"/>
      <c r="AU435" s="429"/>
      <c r="AV435" s="429"/>
      <c r="AW435" s="429"/>
      <c r="AX435" s="429"/>
      <c r="AY435" s="429"/>
      <c r="AZ435" s="429"/>
      <c r="BA435" s="429"/>
      <c r="BB435" s="429"/>
      <c r="BC435" s="429"/>
      <c r="BD435" s="429"/>
      <c r="BE435" s="429"/>
    </row>
    <row r="436" spans="2:57" s="369" customFormat="1" ht="12.75" hidden="1" customHeight="1" x14ac:dyDescent="0.2">
      <c r="B436" s="310"/>
      <c r="C436" s="429"/>
      <c r="D436" s="429"/>
      <c r="E436" s="429"/>
      <c r="F436" s="429"/>
      <c r="G436" s="429"/>
      <c r="H436" s="429"/>
      <c r="I436" s="429"/>
      <c r="J436" s="429"/>
      <c r="K436" s="429"/>
      <c r="L436" s="429"/>
      <c r="M436" s="473"/>
      <c r="N436" s="429"/>
      <c r="O436" s="429"/>
      <c r="P436" s="429"/>
      <c r="Q436" s="429"/>
      <c r="R436" s="429"/>
      <c r="S436" s="429"/>
      <c r="T436" s="429"/>
      <c r="U436" s="429"/>
      <c r="V436" s="429"/>
      <c r="W436" s="429"/>
      <c r="X436" s="429"/>
      <c r="Y436" s="429"/>
      <c r="Z436" s="429"/>
      <c r="AA436" s="429"/>
      <c r="AB436" s="429"/>
      <c r="AC436" s="429"/>
      <c r="AD436" s="429"/>
      <c r="AE436" s="429"/>
      <c r="AF436" s="429"/>
      <c r="AG436" s="429"/>
      <c r="AH436" s="429"/>
      <c r="AI436" s="429"/>
      <c r="AJ436" s="429"/>
      <c r="AK436" s="429"/>
      <c r="AL436" s="429"/>
      <c r="AM436" s="429"/>
      <c r="AN436" s="429"/>
      <c r="AO436" s="429"/>
      <c r="AP436" s="429"/>
      <c r="AQ436" s="429"/>
      <c r="AR436" s="429"/>
      <c r="AS436" s="429"/>
      <c r="AT436" s="429"/>
      <c r="AU436" s="429"/>
      <c r="AV436" s="429"/>
      <c r="AW436" s="429"/>
      <c r="AX436" s="429"/>
      <c r="AY436" s="429"/>
      <c r="AZ436" s="429"/>
      <c r="BA436" s="429"/>
      <c r="BB436" s="429"/>
      <c r="BC436" s="429"/>
      <c r="BD436" s="429"/>
      <c r="BE436" s="429"/>
    </row>
    <row r="437" spans="2:57" s="369" customFormat="1" ht="12.75" hidden="1" customHeight="1" x14ac:dyDescent="0.2">
      <c r="B437" s="310"/>
      <c r="C437" s="429"/>
      <c r="D437" s="429"/>
      <c r="E437" s="429"/>
      <c r="F437" s="429"/>
      <c r="G437" s="429"/>
      <c r="H437" s="429"/>
      <c r="I437" s="429"/>
      <c r="J437" s="429"/>
      <c r="K437" s="429"/>
      <c r="L437" s="429"/>
      <c r="M437" s="473"/>
      <c r="N437" s="429"/>
      <c r="O437" s="429"/>
      <c r="P437" s="429"/>
      <c r="Q437" s="429"/>
      <c r="R437" s="429"/>
      <c r="S437" s="429"/>
      <c r="T437" s="429"/>
      <c r="U437" s="429"/>
      <c r="V437" s="429"/>
      <c r="W437" s="429"/>
      <c r="X437" s="429"/>
      <c r="Y437" s="429"/>
      <c r="Z437" s="429"/>
      <c r="AA437" s="429"/>
      <c r="AB437" s="429"/>
      <c r="AC437" s="429"/>
      <c r="AD437" s="429"/>
      <c r="AE437" s="429"/>
      <c r="AF437" s="429"/>
      <c r="AG437" s="429"/>
      <c r="AH437" s="429"/>
      <c r="AI437" s="429"/>
      <c r="AJ437" s="429"/>
      <c r="AK437" s="429"/>
      <c r="AL437" s="429"/>
      <c r="AM437" s="429"/>
      <c r="AN437" s="429"/>
      <c r="AO437" s="429"/>
      <c r="AP437" s="429"/>
      <c r="AQ437" s="429"/>
      <c r="AR437" s="429"/>
      <c r="AS437" s="429"/>
      <c r="AT437" s="429"/>
      <c r="AU437" s="429"/>
      <c r="AV437" s="429"/>
      <c r="AW437" s="429"/>
      <c r="AX437" s="429"/>
      <c r="AY437" s="429"/>
      <c r="AZ437" s="429"/>
      <c r="BA437" s="429"/>
      <c r="BB437" s="429"/>
      <c r="BC437" s="429"/>
      <c r="BD437" s="429"/>
      <c r="BE437" s="429"/>
    </row>
    <row r="438" spans="2:57" s="369" customFormat="1" ht="12.75" hidden="1" customHeight="1" x14ac:dyDescent="0.2">
      <c r="B438" s="310"/>
      <c r="C438" s="429"/>
      <c r="D438" s="429"/>
      <c r="E438" s="429"/>
      <c r="F438" s="429"/>
      <c r="G438" s="429"/>
      <c r="H438" s="429"/>
      <c r="I438" s="429"/>
      <c r="J438" s="429"/>
      <c r="K438" s="429"/>
      <c r="L438" s="429"/>
      <c r="M438" s="473"/>
      <c r="N438" s="429"/>
      <c r="O438" s="429"/>
      <c r="P438" s="429"/>
      <c r="Q438" s="429"/>
      <c r="R438" s="429"/>
      <c r="S438" s="429"/>
      <c r="T438" s="429"/>
      <c r="U438" s="429"/>
      <c r="V438" s="429"/>
      <c r="W438" s="429"/>
      <c r="X438" s="429"/>
      <c r="Y438" s="429"/>
      <c r="Z438" s="429"/>
      <c r="AA438" s="429"/>
      <c r="AB438" s="429"/>
      <c r="AC438" s="429"/>
      <c r="AD438" s="429"/>
      <c r="AE438" s="429"/>
      <c r="AF438" s="429"/>
      <c r="AG438" s="429"/>
      <c r="AH438" s="429"/>
      <c r="AI438" s="429"/>
      <c r="AJ438" s="429"/>
      <c r="AK438" s="429"/>
      <c r="AL438" s="429"/>
      <c r="AM438" s="429"/>
      <c r="AN438" s="429"/>
      <c r="AO438" s="429"/>
      <c r="AP438" s="429"/>
      <c r="AQ438" s="429"/>
      <c r="AR438" s="429"/>
      <c r="AS438" s="429"/>
      <c r="AT438" s="429"/>
      <c r="AU438" s="429"/>
      <c r="AV438" s="429"/>
      <c r="AW438" s="429"/>
      <c r="AX438" s="429"/>
      <c r="AY438" s="429"/>
      <c r="AZ438" s="429"/>
      <c r="BA438" s="429"/>
      <c r="BB438" s="429"/>
      <c r="BC438" s="429"/>
      <c r="BD438" s="429"/>
      <c r="BE438" s="429"/>
    </row>
    <row r="439" spans="2:57" s="369" customFormat="1" ht="12.75" hidden="1" customHeight="1" x14ac:dyDescent="0.2">
      <c r="B439" s="310"/>
      <c r="C439" s="429"/>
      <c r="D439" s="429"/>
      <c r="E439" s="429"/>
      <c r="F439" s="429"/>
      <c r="G439" s="429"/>
      <c r="H439" s="429"/>
      <c r="I439" s="429"/>
      <c r="J439" s="429"/>
      <c r="K439" s="429"/>
      <c r="L439" s="429"/>
      <c r="M439" s="473"/>
      <c r="N439" s="429"/>
      <c r="O439" s="429"/>
      <c r="P439" s="429"/>
      <c r="Q439" s="429"/>
      <c r="R439" s="429"/>
      <c r="S439" s="429"/>
      <c r="T439" s="429"/>
      <c r="U439" s="429"/>
      <c r="V439" s="429"/>
      <c r="W439" s="429"/>
      <c r="X439" s="429"/>
      <c r="Y439" s="429"/>
      <c r="Z439" s="429"/>
      <c r="AA439" s="429"/>
      <c r="AB439" s="429"/>
      <c r="AC439" s="429"/>
      <c r="AD439" s="429"/>
      <c r="AE439" s="429"/>
      <c r="AF439" s="429"/>
      <c r="AG439" s="429"/>
      <c r="AH439" s="429"/>
      <c r="AI439" s="429"/>
      <c r="AJ439" s="429"/>
      <c r="AK439" s="429"/>
      <c r="AL439" s="429"/>
      <c r="AM439" s="429"/>
      <c r="AN439" s="429"/>
      <c r="AO439" s="429"/>
      <c r="AP439" s="429"/>
      <c r="AQ439" s="429"/>
      <c r="AR439" s="429"/>
      <c r="AS439" s="429"/>
      <c r="AT439" s="429"/>
      <c r="AU439" s="429"/>
      <c r="AV439" s="429"/>
      <c r="AW439" s="429"/>
      <c r="AX439" s="429"/>
      <c r="AY439" s="429"/>
      <c r="AZ439" s="429"/>
      <c r="BA439" s="429"/>
      <c r="BB439" s="429"/>
      <c r="BC439" s="429"/>
      <c r="BD439" s="429"/>
      <c r="BE439" s="429"/>
    </row>
    <row r="440" spans="2:57" s="369" customFormat="1" ht="12.75" hidden="1" customHeight="1" x14ac:dyDescent="0.2">
      <c r="B440" s="310"/>
      <c r="C440" s="429"/>
      <c r="D440" s="429"/>
      <c r="E440" s="429"/>
      <c r="F440" s="429"/>
      <c r="G440" s="429"/>
      <c r="H440" s="429"/>
      <c r="I440" s="429"/>
      <c r="J440" s="429"/>
      <c r="K440" s="429"/>
      <c r="L440" s="429"/>
      <c r="M440" s="473"/>
      <c r="N440" s="429"/>
      <c r="O440" s="429"/>
      <c r="P440" s="429"/>
      <c r="Q440" s="429"/>
      <c r="R440" s="429"/>
      <c r="S440" s="429"/>
      <c r="T440" s="429"/>
      <c r="U440" s="429"/>
      <c r="V440" s="429"/>
      <c r="W440" s="429"/>
      <c r="X440" s="429"/>
      <c r="Y440" s="429"/>
      <c r="Z440" s="429"/>
      <c r="AA440" s="429"/>
      <c r="AB440" s="429"/>
      <c r="AC440" s="429"/>
      <c r="AD440" s="429"/>
      <c r="AE440" s="429"/>
      <c r="AF440" s="429"/>
      <c r="AG440" s="429"/>
      <c r="AH440" s="429"/>
      <c r="AI440" s="429"/>
      <c r="AJ440" s="429"/>
      <c r="AK440" s="429"/>
      <c r="AL440" s="429"/>
      <c r="AM440" s="429"/>
      <c r="AN440" s="429"/>
      <c r="AO440" s="429"/>
      <c r="AP440" s="429"/>
      <c r="AQ440" s="429"/>
      <c r="AR440" s="429"/>
      <c r="AS440" s="429"/>
      <c r="AT440" s="429"/>
      <c r="AU440" s="429"/>
      <c r="AV440" s="429"/>
      <c r="AW440" s="429"/>
      <c r="AX440" s="429"/>
      <c r="AY440" s="429"/>
      <c r="AZ440" s="429"/>
      <c r="BA440" s="429"/>
      <c r="BB440" s="429"/>
      <c r="BC440" s="429"/>
      <c r="BD440" s="429"/>
      <c r="BE440" s="429"/>
    </row>
    <row r="441" spans="2:57" s="369" customFormat="1" ht="12.75" hidden="1" customHeight="1" x14ac:dyDescent="0.2">
      <c r="B441" s="310"/>
      <c r="C441" s="429"/>
      <c r="D441" s="429"/>
      <c r="E441" s="429"/>
      <c r="F441" s="429"/>
      <c r="G441" s="429"/>
      <c r="H441" s="429"/>
      <c r="I441" s="429"/>
      <c r="J441" s="429"/>
      <c r="K441" s="429"/>
      <c r="L441" s="429"/>
      <c r="M441" s="473"/>
      <c r="N441" s="429"/>
      <c r="O441" s="429"/>
      <c r="P441" s="429"/>
      <c r="Q441" s="429"/>
      <c r="R441" s="429"/>
      <c r="S441" s="429"/>
      <c r="T441" s="429"/>
      <c r="U441" s="429"/>
      <c r="V441" s="429"/>
      <c r="W441" s="429"/>
      <c r="X441" s="429"/>
      <c r="Y441" s="429"/>
      <c r="Z441" s="429"/>
      <c r="AA441" s="429"/>
      <c r="AB441" s="429"/>
      <c r="AC441" s="429"/>
      <c r="AD441" s="429"/>
      <c r="AE441" s="429"/>
      <c r="AF441" s="429"/>
      <c r="AG441" s="429"/>
      <c r="AH441" s="429"/>
      <c r="AI441" s="429"/>
      <c r="AJ441" s="429"/>
      <c r="AK441" s="429"/>
      <c r="AL441" s="429"/>
      <c r="AM441" s="429"/>
      <c r="AN441" s="429"/>
      <c r="AO441" s="429"/>
      <c r="AP441" s="429"/>
      <c r="AQ441" s="429"/>
      <c r="AR441" s="429"/>
      <c r="AS441" s="429"/>
      <c r="AT441" s="429"/>
      <c r="AU441" s="429"/>
      <c r="AV441" s="429"/>
      <c r="AW441" s="429"/>
      <c r="AX441" s="429"/>
      <c r="AY441" s="429"/>
      <c r="AZ441" s="429"/>
      <c r="BA441" s="429"/>
      <c r="BB441" s="429"/>
      <c r="BC441" s="429"/>
      <c r="BD441" s="429"/>
      <c r="BE441" s="429"/>
    </row>
    <row r="442" spans="2:57" s="369" customFormat="1" ht="12.75" hidden="1" customHeight="1" x14ac:dyDescent="0.2">
      <c r="B442" s="310"/>
      <c r="C442" s="429"/>
      <c r="D442" s="429"/>
      <c r="E442" s="429"/>
      <c r="F442" s="429"/>
      <c r="G442" s="429"/>
      <c r="H442" s="429"/>
      <c r="I442" s="429"/>
      <c r="J442" s="429"/>
      <c r="K442" s="429"/>
      <c r="L442" s="429"/>
      <c r="M442" s="473"/>
      <c r="N442" s="429"/>
      <c r="O442" s="429"/>
      <c r="P442" s="429"/>
      <c r="Q442" s="429"/>
      <c r="R442" s="429"/>
      <c r="S442" s="429"/>
      <c r="T442" s="429"/>
      <c r="U442" s="429"/>
      <c r="V442" s="429"/>
      <c r="W442" s="429"/>
      <c r="X442" s="429"/>
      <c r="Y442" s="429"/>
      <c r="Z442" s="429"/>
      <c r="AA442" s="429"/>
      <c r="AB442" s="429"/>
      <c r="AC442" s="429"/>
      <c r="AD442" s="429"/>
      <c r="AE442" s="429"/>
      <c r="AF442" s="429"/>
      <c r="AG442" s="429"/>
      <c r="AH442" s="429"/>
      <c r="AI442" s="429"/>
      <c r="AJ442" s="429"/>
      <c r="AK442" s="429"/>
      <c r="AL442" s="429"/>
      <c r="AM442" s="429"/>
      <c r="AN442" s="429"/>
      <c r="AO442" s="429"/>
      <c r="AP442" s="429"/>
      <c r="AQ442" s="429"/>
      <c r="AR442" s="429"/>
      <c r="AS442" s="429"/>
      <c r="AT442" s="429"/>
      <c r="AU442" s="429"/>
      <c r="AV442" s="429"/>
      <c r="AW442" s="429"/>
      <c r="AX442" s="429"/>
      <c r="AY442" s="429"/>
      <c r="AZ442" s="429"/>
      <c r="BA442" s="429"/>
      <c r="BB442" s="429"/>
      <c r="BC442" s="429"/>
      <c r="BD442" s="429"/>
      <c r="BE442" s="429"/>
    </row>
    <row r="443" spans="2:57" s="369" customFormat="1" ht="12.75" hidden="1" customHeight="1" x14ac:dyDescent="0.2">
      <c r="B443" s="310"/>
      <c r="C443" s="429"/>
      <c r="D443" s="429"/>
      <c r="E443" s="429"/>
      <c r="F443" s="429"/>
      <c r="G443" s="429"/>
      <c r="H443" s="429"/>
      <c r="I443" s="429"/>
      <c r="J443" s="429"/>
      <c r="K443" s="429"/>
      <c r="L443" s="429"/>
      <c r="M443" s="473"/>
      <c r="N443" s="429"/>
      <c r="O443" s="429"/>
      <c r="P443" s="429"/>
      <c r="Q443" s="429"/>
      <c r="R443" s="429"/>
      <c r="S443" s="429"/>
      <c r="T443" s="429"/>
      <c r="U443" s="429"/>
      <c r="V443" s="429"/>
      <c r="W443" s="429"/>
      <c r="X443" s="429"/>
      <c r="Y443" s="429"/>
      <c r="Z443" s="429"/>
      <c r="AA443" s="429"/>
      <c r="AB443" s="429"/>
      <c r="AC443" s="429"/>
      <c r="AD443" s="429"/>
      <c r="AE443" s="429"/>
      <c r="AF443" s="429"/>
      <c r="AG443" s="429"/>
      <c r="AH443" s="429"/>
      <c r="AI443" s="429"/>
      <c r="AJ443" s="429"/>
      <c r="AK443" s="429"/>
      <c r="AL443" s="429"/>
      <c r="AM443" s="429"/>
      <c r="AN443" s="429"/>
      <c r="AO443" s="429"/>
      <c r="AP443" s="429"/>
      <c r="AQ443" s="429"/>
      <c r="AR443" s="429"/>
      <c r="AS443" s="429"/>
      <c r="AT443" s="429"/>
      <c r="AU443" s="429"/>
      <c r="AV443" s="429"/>
      <c r="AW443" s="429"/>
      <c r="AX443" s="429"/>
      <c r="AY443" s="429"/>
      <c r="AZ443" s="429"/>
      <c r="BA443" s="429"/>
      <c r="BB443" s="429"/>
      <c r="BC443" s="429"/>
      <c r="BD443" s="429"/>
      <c r="BE443" s="429"/>
    </row>
    <row r="444" spans="2:57" s="369" customFormat="1" ht="12.75" hidden="1" customHeight="1" x14ac:dyDescent="0.2">
      <c r="B444" s="310"/>
      <c r="C444" s="429"/>
      <c r="D444" s="429"/>
      <c r="E444" s="429"/>
      <c r="F444" s="429"/>
      <c r="G444" s="429"/>
      <c r="H444" s="429"/>
      <c r="I444" s="429"/>
      <c r="J444" s="429"/>
      <c r="K444" s="429"/>
      <c r="L444" s="429"/>
      <c r="M444" s="473"/>
      <c r="N444" s="429"/>
      <c r="O444" s="429"/>
      <c r="P444" s="429"/>
      <c r="Q444" s="429"/>
      <c r="R444" s="429"/>
      <c r="S444" s="429"/>
      <c r="T444" s="429"/>
      <c r="U444" s="429"/>
      <c r="V444" s="429"/>
      <c r="W444" s="429"/>
      <c r="X444" s="429"/>
      <c r="Y444" s="429"/>
      <c r="Z444" s="429"/>
      <c r="AA444" s="429"/>
      <c r="AB444" s="429"/>
      <c r="AC444" s="429"/>
      <c r="AD444" s="429"/>
      <c r="AE444" s="429"/>
      <c r="AF444" s="429"/>
      <c r="AG444" s="429"/>
      <c r="AH444" s="429"/>
      <c r="AI444" s="429"/>
      <c r="AJ444" s="429"/>
      <c r="AK444" s="429"/>
      <c r="AL444" s="429"/>
      <c r="AM444" s="429"/>
      <c r="AN444" s="429"/>
      <c r="AO444" s="429"/>
      <c r="AP444" s="429"/>
      <c r="AQ444" s="429"/>
      <c r="AR444" s="429"/>
      <c r="AS444" s="429"/>
      <c r="AT444" s="429"/>
      <c r="AU444" s="429"/>
      <c r="AV444" s="429"/>
      <c r="AW444" s="429"/>
      <c r="AX444" s="429"/>
      <c r="AY444" s="429"/>
      <c r="AZ444" s="429"/>
      <c r="BA444" s="429"/>
      <c r="BB444" s="429"/>
      <c r="BC444" s="429"/>
      <c r="BD444" s="429"/>
      <c r="BE444" s="429"/>
    </row>
    <row r="445" spans="2:57" s="369" customFormat="1" ht="12.75" hidden="1" customHeight="1" x14ac:dyDescent="0.2">
      <c r="B445" s="310"/>
      <c r="C445" s="429"/>
      <c r="D445" s="429"/>
      <c r="E445" s="429"/>
      <c r="F445" s="429"/>
      <c r="G445" s="429"/>
      <c r="H445" s="429"/>
      <c r="I445" s="429"/>
      <c r="J445" s="429"/>
      <c r="K445" s="429"/>
      <c r="L445" s="429"/>
      <c r="M445" s="473"/>
      <c r="N445" s="429"/>
      <c r="O445" s="429"/>
      <c r="P445" s="429"/>
      <c r="Q445" s="429"/>
      <c r="R445" s="429"/>
      <c r="S445" s="429"/>
      <c r="T445" s="429"/>
      <c r="U445" s="429"/>
      <c r="V445" s="429"/>
      <c r="W445" s="429"/>
      <c r="X445" s="429"/>
      <c r="Y445" s="429"/>
      <c r="Z445" s="429"/>
      <c r="AA445" s="429"/>
      <c r="AB445" s="429"/>
      <c r="AC445" s="429"/>
      <c r="AD445" s="429"/>
      <c r="AE445" s="429"/>
      <c r="AF445" s="429"/>
      <c r="AG445" s="429"/>
      <c r="AH445" s="429"/>
      <c r="AI445" s="429"/>
      <c r="AJ445" s="429"/>
      <c r="AK445" s="429"/>
      <c r="AL445" s="429"/>
      <c r="AM445" s="429"/>
      <c r="AN445" s="429"/>
      <c r="AO445" s="429"/>
      <c r="AP445" s="429"/>
      <c r="AQ445" s="429"/>
      <c r="AR445" s="429"/>
      <c r="AS445" s="429"/>
      <c r="AT445" s="429"/>
      <c r="AU445" s="429"/>
      <c r="AV445" s="429"/>
      <c r="AW445" s="429"/>
      <c r="AX445" s="429"/>
      <c r="AY445" s="429"/>
      <c r="AZ445" s="429"/>
      <c r="BA445" s="429"/>
      <c r="BB445" s="429"/>
      <c r="BC445" s="429"/>
      <c r="BD445" s="429"/>
      <c r="BE445" s="429"/>
    </row>
    <row r="446" spans="2:57" x14ac:dyDescent="0.2"/>
    <row r="447" spans="2:57" x14ac:dyDescent="0.2"/>
    <row r="448" spans="2:57" x14ac:dyDescent="0.2"/>
    <row r="449" x14ac:dyDescent="0.2"/>
    <row r="450" x14ac:dyDescent="0.2"/>
    <row r="451" x14ac:dyDescent="0.2"/>
    <row r="452" x14ac:dyDescent="0.2"/>
  </sheetData>
  <protectedRanges>
    <protectedRange sqref="P99:P110" name="Range1_4"/>
    <protectedRange sqref="Y99:Y110 AH99:AH110 AQ99:AQ110 AZ99:AZ110" name="Range1"/>
    <protectedRange sqref="N80:P83 G80:J83" name="Range1_1_1"/>
    <protectedRange sqref="Z80:Z83 AI80:AI83 AR80:AR83 BA80:BA83" name="Range1_1_2"/>
    <protectedRange sqref="U80:W83 AD80:AF83 AM80:AO83 AV80:AX83" name="Range1_2_1"/>
  </protectedRanges>
  <mergeCells count="1190">
    <mergeCell ref="AH145:AI145"/>
    <mergeCell ref="AK145:AP145"/>
    <mergeCell ref="AQ145:AR145"/>
    <mergeCell ref="AT145:AY145"/>
    <mergeCell ref="AZ145:BA145"/>
    <mergeCell ref="BC145:BE145"/>
    <mergeCell ref="C145:D145"/>
    <mergeCell ref="G145:O145"/>
    <mergeCell ref="P145:Q145"/>
    <mergeCell ref="S145:X145"/>
    <mergeCell ref="Y145:Z145"/>
    <mergeCell ref="AB145:AG145"/>
    <mergeCell ref="AH144:AI144"/>
    <mergeCell ref="BC153:BE153"/>
    <mergeCell ref="BC151:BE151"/>
    <mergeCell ref="BC152:BE152"/>
    <mergeCell ref="BC148:BE148"/>
    <mergeCell ref="BC149:BE149"/>
    <mergeCell ref="BC150:BE150"/>
    <mergeCell ref="P146:Q146"/>
    <mergeCell ref="Y146:Z146"/>
    <mergeCell ref="AH146:AI146"/>
    <mergeCell ref="AQ146:AR146"/>
    <mergeCell ref="AZ146:BA146"/>
    <mergeCell ref="BC146:BE146"/>
    <mergeCell ref="B148:F148"/>
    <mergeCell ref="B149:F149"/>
    <mergeCell ref="B150:F150"/>
    <mergeCell ref="B151:F151"/>
    <mergeCell ref="B152:F152"/>
    <mergeCell ref="B153:F153"/>
    <mergeCell ref="AK144:AP144"/>
    <mergeCell ref="AQ144:AR144"/>
    <mergeCell ref="AT144:AY144"/>
    <mergeCell ref="AZ144:BA144"/>
    <mergeCell ref="BC144:BE144"/>
    <mergeCell ref="C144:D144"/>
    <mergeCell ref="G144:O144"/>
    <mergeCell ref="P144:Q144"/>
    <mergeCell ref="S144:X144"/>
    <mergeCell ref="Y144:Z144"/>
    <mergeCell ref="AB144:AG144"/>
    <mergeCell ref="AH143:AI143"/>
    <mergeCell ref="AK143:AP143"/>
    <mergeCell ref="AQ143:AR143"/>
    <mergeCell ref="AT143:AY143"/>
    <mergeCell ref="AZ143:BA143"/>
    <mergeCell ref="BC143:BE143"/>
    <mergeCell ref="C143:D143"/>
    <mergeCell ref="G143:O143"/>
    <mergeCell ref="P143:Q143"/>
    <mergeCell ref="S143:X143"/>
    <mergeCell ref="Y143:Z143"/>
    <mergeCell ref="AB143:AG143"/>
    <mergeCell ref="AH142:AI142"/>
    <mergeCell ref="AK142:AP142"/>
    <mergeCell ref="AQ142:AR142"/>
    <mergeCell ref="AT142:AY142"/>
    <mergeCell ref="AZ142:BA142"/>
    <mergeCell ref="BC142:BE142"/>
    <mergeCell ref="C142:D142"/>
    <mergeCell ref="G142:O142"/>
    <mergeCell ref="P142:Q142"/>
    <mergeCell ref="S142:X142"/>
    <mergeCell ref="Y142:Z142"/>
    <mergeCell ref="AB142:AG142"/>
    <mergeCell ref="AH141:AI141"/>
    <mergeCell ref="AK141:AP141"/>
    <mergeCell ref="AQ141:AR141"/>
    <mergeCell ref="AT141:AY141"/>
    <mergeCell ref="AZ141:BA141"/>
    <mergeCell ref="BC141:BE141"/>
    <mergeCell ref="C141:D141"/>
    <mergeCell ref="G141:O141"/>
    <mergeCell ref="P141:Q141"/>
    <mergeCell ref="S141:X141"/>
    <mergeCell ref="Y141:Z141"/>
    <mergeCell ref="AB141:AG141"/>
    <mergeCell ref="AH140:AI140"/>
    <mergeCell ref="AK140:AP140"/>
    <mergeCell ref="AQ140:AR140"/>
    <mergeCell ref="AT140:AY140"/>
    <mergeCell ref="AZ140:BA140"/>
    <mergeCell ref="BC140:BE140"/>
    <mergeCell ref="C140:D140"/>
    <mergeCell ref="G140:O140"/>
    <mergeCell ref="P140:Q140"/>
    <mergeCell ref="S140:X140"/>
    <mergeCell ref="Y140:Z140"/>
    <mergeCell ref="AB140:AG140"/>
    <mergeCell ref="AH139:AI139"/>
    <mergeCell ref="AK139:AP139"/>
    <mergeCell ref="AQ139:AR139"/>
    <mergeCell ref="AT139:AY139"/>
    <mergeCell ref="AZ139:BA139"/>
    <mergeCell ref="BC139:BE139"/>
    <mergeCell ref="C139:D139"/>
    <mergeCell ref="G139:O139"/>
    <mergeCell ref="P139:Q139"/>
    <mergeCell ref="S139:X139"/>
    <mergeCell ref="Y139:Z139"/>
    <mergeCell ref="AB139:AG139"/>
    <mergeCell ref="AH138:AI138"/>
    <mergeCell ref="AK138:AP138"/>
    <mergeCell ref="AQ138:AR138"/>
    <mergeCell ref="AT138:AY138"/>
    <mergeCell ref="AZ138:BA138"/>
    <mergeCell ref="BC138:BE138"/>
    <mergeCell ref="C138:D138"/>
    <mergeCell ref="G138:O138"/>
    <mergeCell ref="P138:Q138"/>
    <mergeCell ref="S138:X138"/>
    <mergeCell ref="Y138:Z138"/>
    <mergeCell ref="AB138:AG138"/>
    <mergeCell ref="AH137:AI137"/>
    <mergeCell ref="AK137:AP137"/>
    <mergeCell ref="AQ137:AR137"/>
    <mergeCell ref="AT137:AY137"/>
    <mergeCell ref="AZ137:BA137"/>
    <mergeCell ref="BC137:BE137"/>
    <mergeCell ref="C137:D137"/>
    <mergeCell ref="G137:O137"/>
    <mergeCell ref="P137:Q137"/>
    <mergeCell ref="S137:X137"/>
    <mergeCell ref="Y137:Z137"/>
    <mergeCell ref="AB137:AG137"/>
    <mergeCell ref="AH136:AI136"/>
    <mergeCell ref="AK136:AP136"/>
    <mergeCell ref="AQ136:AR136"/>
    <mergeCell ref="AT136:AY136"/>
    <mergeCell ref="AZ136:BA136"/>
    <mergeCell ref="BC136:BE136"/>
    <mergeCell ref="C136:D136"/>
    <mergeCell ref="G136:O136"/>
    <mergeCell ref="P136:Q136"/>
    <mergeCell ref="S136:X136"/>
    <mergeCell ref="Y136:Z136"/>
    <mergeCell ref="AB136:AG136"/>
    <mergeCell ref="AH135:AI135"/>
    <mergeCell ref="AK135:AP135"/>
    <mergeCell ref="AQ135:AR135"/>
    <mergeCell ref="AT135:AY135"/>
    <mergeCell ref="AZ135:BA135"/>
    <mergeCell ref="BC135:BE135"/>
    <mergeCell ref="C135:D135"/>
    <mergeCell ref="G135:O135"/>
    <mergeCell ref="P135:Q135"/>
    <mergeCell ref="S135:X135"/>
    <mergeCell ref="Y135:Z135"/>
    <mergeCell ref="AB135:AG135"/>
    <mergeCell ref="AH134:AI134"/>
    <mergeCell ref="AK134:AP134"/>
    <mergeCell ref="AQ134:AR134"/>
    <mergeCell ref="AT134:AY134"/>
    <mergeCell ref="AZ134:BA134"/>
    <mergeCell ref="BC134:BE134"/>
    <mergeCell ref="C134:D134"/>
    <mergeCell ref="G134:O134"/>
    <mergeCell ref="P134:Q134"/>
    <mergeCell ref="S134:X134"/>
    <mergeCell ref="Y134:Z134"/>
    <mergeCell ref="AB134:AG134"/>
    <mergeCell ref="AH133:AI133"/>
    <mergeCell ref="AK133:AP133"/>
    <mergeCell ref="AQ133:AR133"/>
    <mergeCell ref="AT133:AY133"/>
    <mergeCell ref="AZ133:BA133"/>
    <mergeCell ref="BC133:BE133"/>
    <mergeCell ref="C133:D133"/>
    <mergeCell ref="G133:O133"/>
    <mergeCell ref="P133:Q133"/>
    <mergeCell ref="S133:X133"/>
    <mergeCell ref="Y133:Z133"/>
    <mergeCell ref="AB133:AG133"/>
    <mergeCell ref="AH132:AI132"/>
    <mergeCell ref="AK132:AP132"/>
    <mergeCell ref="AQ132:AR132"/>
    <mergeCell ref="AT132:AY132"/>
    <mergeCell ref="AZ132:BA132"/>
    <mergeCell ref="BC132:BE132"/>
    <mergeCell ref="C132:D132"/>
    <mergeCell ref="G132:O132"/>
    <mergeCell ref="P132:Q132"/>
    <mergeCell ref="S132:X132"/>
    <mergeCell ref="Y132:Z132"/>
    <mergeCell ref="AB132:AG132"/>
    <mergeCell ref="AH131:AI131"/>
    <mergeCell ref="AK131:AP131"/>
    <mergeCell ref="AQ131:AR131"/>
    <mergeCell ref="AT131:AY131"/>
    <mergeCell ref="AZ131:BA131"/>
    <mergeCell ref="BC131:BE131"/>
    <mergeCell ref="C131:D131"/>
    <mergeCell ref="G131:O131"/>
    <mergeCell ref="P131:Q131"/>
    <mergeCell ref="S131:X131"/>
    <mergeCell ref="Y131:Z131"/>
    <mergeCell ref="AB131:AG131"/>
    <mergeCell ref="AH130:AI130"/>
    <mergeCell ref="AK130:AP130"/>
    <mergeCell ref="AQ130:AR130"/>
    <mergeCell ref="AT130:AY130"/>
    <mergeCell ref="AZ130:BA130"/>
    <mergeCell ref="BC130:BE130"/>
    <mergeCell ref="C130:D130"/>
    <mergeCell ref="G130:O130"/>
    <mergeCell ref="P130:Q130"/>
    <mergeCell ref="S130:X130"/>
    <mergeCell ref="Y130:Z130"/>
    <mergeCell ref="AB130:AG130"/>
    <mergeCell ref="AH129:AI129"/>
    <mergeCell ref="AK129:AP129"/>
    <mergeCell ref="AQ129:AR129"/>
    <mergeCell ref="AT129:AY129"/>
    <mergeCell ref="AZ129:BA129"/>
    <mergeCell ref="BC129:BE129"/>
    <mergeCell ref="C129:D129"/>
    <mergeCell ref="G129:O129"/>
    <mergeCell ref="P129:Q129"/>
    <mergeCell ref="S129:X129"/>
    <mergeCell ref="Y129:Z129"/>
    <mergeCell ref="AB129:AG129"/>
    <mergeCell ref="AH128:AI128"/>
    <mergeCell ref="AK128:AP128"/>
    <mergeCell ref="AQ128:AR128"/>
    <mergeCell ref="AT128:AY128"/>
    <mergeCell ref="AZ128:BA128"/>
    <mergeCell ref="BC128:BE128"/>
    <mergeCell ref="C128:D128"/>
    <mergeCell ref="G128:O128"/>
    <mergeCell ref="P128:Q128"/>
    <mergeCell ref="S128:X128"/>
    <mergeCell ref="Y128:Z128"/>
    <mergeCell ref="AB128:AG128"/>
    <mergeCell ref="AH127:AI127"/>
    <mergeCell ref="AK127:AP127"/>
    <mergeCell ref="AQ127:AR127"/>
    <mergeCell ref="AT127:AY127"/>
    <mergeCell ref="AZ127:BA127"/>
    <mergeCell ref="BC127:BE127"/>
    <mergeCell ref="C127:D127"/>
    <mergeCell ref="G127:O127"/>
    <mergeCell ref="P127:Q127"/>
    <mergeCell ref="S127:X127"/>
    <mergeCell ref="Y127:Z127"/>
    <mergeCell ref="AB127:AG127"/>
    <mergeCell ref="AH126:AI126"/>
    <mergeCell ref="AK126:AP126"/>
    <mergeCell ref="AQ126:AR126"/>
    <mergeCell ref="AT126:AY126"/>
    <mergeCell ref="AZ126:BA126"/>
    <mergeCell ref="BC126:BE126"/>
    <mergeCell ref="C126:D126"/>
    <mergeCell ref="G126:O126"/>
    <mergeCell ref="P126:Q126"/>
    <mergeCell ref="S126:X126"/>
    <mergeCell ref="Y126:Z126"/>
    <mergeCell ref="AB126:AG126"/>
    <mergeCell ref="AH125:AI125"/>
    <mergeCell ref="AK125:AP125"/>
    <mergeCell ref="AQ125:AR125"/>
    <mergeCell ref="AT125:AY125"/>
    <mergeCell ref="AZ125:BA125"/>
    <mergeCell ref="BC125:BE125"/>
    <mergeCell ref="C125:D125"/>
    <mergeCell ref="G125:O125"/>
    <mergeCell ref="P125:Q125"/>
    <mergeCell ref="S125:X125"/>
    <mergeCell ref="Y125:Z125"/>
    <mergeCell ref="AB125:AG125"/>
    <mergeCell ref="AH124:AI124"/>
    <mergeCell ref="AK124:AP124"/>
    <mergeCell ref="AQ124:AR124"/>
    <mergeCell ref="AT124:AY124"/>
    <mergeCell ref="AZ124:BA124"/>
    <mergeCell ref="BC124:BE124"/>
    <mergeCell ref="C124:D124"/>
    <mergeCell ref="G124:O124"/>
    <mergeCell ref="P124:Q124"/>
    <mergeCell ref="S124:X124"/>
    <mergeCell ref="Y124:Z124"/>
    <mergeCell ref="AB124:AG124"/>
    <mergeCell ref="AH123:AI123"/>
    <mergeCell ref="AK123:AP123"/>
    <mergeCell ref="AQ123:AR123"/>
    <mergeCell ref="AT123:AY123"/>
    <mergeCell ref="AZ123:BA123"/>
    <mergeCell ref="BC123:BE123"/>
    <mergeCell ref="C123:D123"/>
    <mergeCell ref="G123:O123"/>
    <mergeCell ref="P123:Q123"/>
    <mergeCell ref="S123:X123"/>
    <mergeCell ref="Y123:Z123"/>
    <mergeCell ref="AB123:AG123"/>
    <mergeCell ref="AH122:AI122"/>
    <mergeCell ref="AK122:AP122"/>
    <mergeCell ref="AQ122:AR122"/>
    <mergeCell ref="AT122:AY122"/>
    <mergeCell ref="AZ122:BA122"/>
    <mergeCell ref="BC122:BE122"/>
    <mergeCell ref="C122:D122"/>
    <mergeCell ref="G122:O122"/>
    <mergeCell ref="P122:Q122"/>
    <mergeCell ref="S122:X122"/>
    <mergeCell ref="Y122:Z122"/>
    <mergeCell ref="AB122:AG122"/>
    <mergeCell ref="AT118:AY118"/>
    <mergeCell ref="AZ118:BA118"/>
    <mergeCell ref="BC118:BE118"/>
    <mergeCell ref="P119:Q119"/>
    <mergeCell ref="Y119:Z119"/>
    <mergeCell ref="AH119:AI119"/>
    <mergeCell ref="AQ119:AR119"/>
    <mergeCell ref="AZ119:BA119"/>
    <mergeCell ref="BB119:BE119"/>
    <mergeCell ref="BC117:BE117"/>
    <mergeCell ref="C118:D118"/>
    <mergeCell ref="G118:O118"/>
    <mergeCell ref="P118:Q118"/>
    <mergeCell ref="S118:X118"/>
    <mergeCell ref="Y118:Z118"/>
    <mergeCell ref="AB118:AG118"/>
    <mergeCell ref="AH118:AI118"/>
    <mergeCell ref="AK118:AP118"/>
    <mergeCell ref="AQ118:AR118"/>
    <mergeCell ref="AB117:AG117"/>
    <mergeCell ref="AH117:AI117"/>
    <mergeCell ref="AK117:AP117"/>
    <mergeCell ref="AQ117:AR117"/>
    <mergeCell ref="AT117:AY117"/>
    <mergeCell ref="AZ117:BA117"/>
    <mergeCell ref="AK116:AP116"/>
    <mergeCell ref="AQ116:AR116"/>
    <mergeCell ref="AT116:AY116"/>
    <mergeCell ref="AZ116:BA116"/>
    <mergeCell ref="BC116:BE116"/>
    <mergeCell ref="C117:D117"/>
    <mergeCell ref="G117:O117"/>
    <mergeCell ref="P117:Q117"/>
    <mergeCell ref="S117:X117"/>
    <mergeCell ref="Y117:Z117"/>
    <mergeCell ref="AT115:AY115"/>
    <mergeCell ref="AZ115:BA115"/>
    <mergeCell ref="BC115:BE115"/>
    <mergeCell ref="C116:D116"/>
    <mergeCell ref="G116:O116"/>
    <mergeCell ref="P116:Q116"/>
    <mergeCell ref="S116:X116"/>
    <mergeCell ref="Y116:Z116"/>
    <mergeCell ref="AB116:AG116"/>
    <mergeCell ref="AH116:AI116"/>
    <mergeCell ref="BC114:BE114"/>
    <mergeCell ref="C115:D115"/>
    <mergeCell ref="G115:O115"/>
    <mergeCell ref="P115:Q115"/>
    <mergeCell ref="S115:X115"/>
    <mergeCell ref="Y115:Z115"/>
    <mergeCell ref="AB115:AG115"/>
    <mergeCell ref="AH115:AI115"/>
    <mergeCell ref="AK115:AP115"/>
    <mergeCell ref="AQ115:AR115"/>
    <mergeCell ref="AB114:AG114"/>
    <mergeCell ref="AH114:AI114"/>
    <mergeCell ref="AK114:AP114"/>
    <mergeCell ref="AQ114:AR114"/>
    <mergeCell ref="AT114:AY114"/>
    <mergeCell ref="AZ114:BA114"/>
    <mergeCell ref="AO111:AP111"/>
    <mergeCell ref="AQ111:AR111"/>
    <mergeCell ref="AX111:AY111"/>
    <mergeCell ref="AZ111:BA111"/>
    <mergeCell ref="BC111:BE111"/>
    <mergeCell ref="C114:D114"/>
    <mergeCell ref="G114:O114"/>
    <mergeCell ref="P114:Q114"/>
    <mergeCell ref="S114:X114"/>
    <mergeCell ref="Y114:Z114"/>
    <mergeCell ref="N111:O111"/>
    <mergeCell ref="P111:Q111"/>
    <mergeCell ref="W111:X111"/>
    <mergeCell ref="Y111:Z111"/>
    <mergeCell ref="AF111:AG111"/>
    <mergeCell ref="AH111:AI111"/>
    <mergeCell ref="AH110:AI110"/>
    <mergeCell ref="AO110:AP110"/>
    <mergeCell ref="AQ110:AR110"/>
    <mergeCell ref="AX110:AY110"/>
    <mergeCell ref="AZ110:BA110"/>
    <mergeCell ref="BC110:BE110"/>
    <mergeCell ref="AO109:AP109"/>
    <mergeCell ref="AQ109:AR109"/>
    <mergeCell ref="AX109:AY109"/>
    <mergeCell ref="AZ109:BA109"/>
    <mergeCell ref="BC109:BE109"/>
    <mergeCell ref="N110:O110"/>
    <mergeCell ref="P110:Q110"/>
    <mergeCell ref="W110:X110"/>
    <mergeCell ref="Y110:Z110"/>
    <mergeCell ref="AF110:AG110"/>
    <mergeCell ref="N109:O109"/>
    <mergeCell ref="P109:Q109"/>
    <mergeCell ref="W109:X109"/>
    <mergeCell ref="Y109:Z109"/>
    <mergeCell ref="AF109:AG109"/>
    <mergeCell ref="AH109:AI109"/>
    <mergeCell ref="AH108:AI108"/>
    <mergeCell ref="AO108:AP108"/>
    <mergeCell ref="AQ108:AR108"/>
    <mergeCell ref="AX108:AY108"/>
    <mergeCell ref="AZ108:BA108"/>
    <mergeCell ref="BC108:BE108"/>
    <mergeCell ref="AO107:AP107"/>
    <mergeCell ref="AQ107:AR107"/>
    <mergeCell ref="AX107:AY107"/>
    <mergeCell ref="AZ107:BA107"/>
    <mergeCell ref="BC107:BE107"/>
    <mergeCell ref="N108:O108"/>
    <mergeCell ref="P108:Q108"/>
    <mergeCell ref="W108:X108"/>
    <mergeCell ref="Y108:Z108"/>
    <mergeCell ref="AF108:AG108"/>
    <mergeCell ref="N107:O107"/>
    <mergeCell ref="P107:Q107"/>
    <mergeCell ref="W107:X107"/>
    <mergeCell ref="Y107:Z107"/>
    <mergeCell ref="AF107:AG107"/>
    <mergeCell ref="AH107:AI107"/>
    <mergeCell ref="AH106:AI106"/>
    <mergeCell ref="AO106:AP106"/>
    <mergeCell ref="AQ106:AR106"/>
    <mergeCell ref="AX106:AY106"/>
    <mergeCell ref="AZ106:BA106"/>
    <mergeCell ref="BC106:BE106"/>
    <mergeCell ref="AO105:AP105"/>
    <mergeCell ref="AQ105:AR105"/>
    <mergeCell ref="AX105:AY105"/>
    <mergeCell ref="AZ105:BA105"/>
    <mergeCell ref="BC105:BE105"/>
    <mergeCell ref="N106:O106"/>
    <mergeCell ref="P106:Q106"/>
    <mergeCell ref="W106:X106"/>
    <mergeCell ref="Y106:Z106"/>
    <mergeCell ref="AF106:AG106"/>
    <mergeCell ref="N105:O105"/>
    <mergeCell ref="P105:Q105"/>
    <mergeCell ref="W105:X105"/>
    <mergeCell ref="Y105:Z105"/>
    <mergeCell ref="AF105:AG105"/>
    <mergeCell ref="AH105:AI105"/>
    <mergeCell ref="AH104:AI104"/>
    <mergeCell ref="AO104:AP104"/>
    <mergeCell ref="AQ104:AR104"/>
    <mergeCell ref="AX104:AY104"/>
    <mergeCell ref="AZ104:BA104"/>
    <mergeCell ref="BC104:BE104"/>
    <mergeCell ref="AO103:AP103"/>
    <mergeCell ref="AQ103:AR103"/>
    <mergeCell ref="AX103:AY103"/>
    <mergeCell ref="AZ103:BA103"/>
    <mergeCell ref="BC103:BE103"/>
    <mergeCell ref="N104:O104"/>
    <mergeCell ref="P104:Q104"/>
    <mergeCell ref="W104:X104"/>
    <mergeCell ref="Y104:Z104"/>
    <mergeCell ref="AF104:AG104"/>
    <mergeCell ref="N103:O103"/>
    <mergeCell ref="P103:Q103"/>
    <mergeCell ref="W103:X103"/>
    <mergeCell ref="Y103:Z103"/>
    <mergeCell ref="AF103:AG103"/>
    <mergeCell ref="AH103:AI103"/>
    <mergeCell ref="AH102:AI102"/>
    <mergeCell ref="AO102:AP102"/>
    <mergeCell ref="AQ102:AR102"/>
    <mergeCell ref="AX102:AY102"/>
    <mergeCell ref="AZ102:BA102"/>
    <mergeCell ref="BC102:BE102"/>
    <mergeCell ref="AO101:AP101"/>
    <mergeCell ref="AQ101:AR101"/>
    <mergeCell ref="AX101:AY101"/>
    <mergeCell ref="AZ101:BA101"/>
    <mergeCell ref="BC101:BE101"/>
    <mergeCell ref="N102:O102"/>
    <mergeCell ref="P102:Q102"/>
    <mergeCell ref="W102:X102"/>
    <mergeCell ref="Y102:Z102"/>
    <mergeCell ref="AF102:AG102"/>
    <mergeCell ref="N101:O101"/>
    <mergeCell ref="P101:Q101"/>
    <mergeCell ref="W101:X101"/>
    <mergeCell ref="Y101:Z101"/>
    <mergeCell ref="AF101:AG101"/>
    <mergeCell ref="AH101:AI101"/>
    <mergeCell ref="AH100:AI100"/>
    <mergeCell ref="AO100:AP100"/>
    <mergeCell ref="AQ100:AR100"/>
    <mergeCell ref="AX100:AY100"/>
    <mergeCell ref="AZ100:BA100"/>
    <mergeCell ref="BC100:BE100"/>
    <mergeCell ref="AO99:AP99"/>
    <mergeCell ref="AQ99:AR99"/>
    <mergeCell ref="AX99:AY99"/>
    <mergeCell ref="AZ99:BA99"/>
    <mergeCell ref="BC99:BE99"/>
    <mergeCell ref="N100:O100"/>
    <mergeCell ref="P100:Q100"/>
    <mergeCell ref="W100:X100"/>
    <mergeCell ref="Y100:Z100"/>
    <mergeCell ref="AF100:AG100"/>
    <mergeCell ref="N99:O99"/>
    <mergeCell ref="P99:Q99"/>
    <mergeCell ref="W99:X99"/>
    <mergeCell ref="Y99:Z99"/>
    <mergeCell ref="AF99:AG99"/>
    <mergeCell ref="AH99:AI99"/>
    <mergeCell ref="P96:Q96"/>
    <mergeCell ref="Y96:Z96"/>
    <mergeCell ref="AH96:AI96"/>
    <mergeCell ref="AQ96:AR96"/>
    <mergeCell ref="AZ96:BA96"/>
    <mergeCell ref="BC96:BE96"/>
    <mergeCell ref="AH95:AI95"/>
    <mergeCell ref="AK95:AP95"/>
    <mergeCell ref="AQ95:AR95"/>
    <mergeCell ref="AT95:AY95"/>
    <mergeCell ref="AZ95:BA95"/>
    <mergeCell ref="BC95:BE95"/>
    <mergeCell ref="C95:D95"/>
    <mergeCell ref="G95:O95"/>
    <mergeCell ref="P95:Q95"/>
    <mergeCell ref="S95:X95"/>
    <mergeCell ref="Y95:Z95"/>
    <mergeCell ref="AB95:AG95"/>
    <mergeCell ref="AH94:AI94"/>
    <mergeCell ref="AK94:AP94"/>
    <mergeCell ref="AQ94:AR94"/>
    <mergeCell ref="AT94:AY94"/>
    <mergeCell ref="AZ94:BA94"/>
    <mergeCell ref="BC94:BE94"/>
    <mergeCell ref="C94:D94"/>
    <mergeCell ref="G94:O94"/>
    <mergeCell ref="P94:Q94"/>
    <mergeCell ref="S94:X94"/>
    <mergeCell ref="Y94:Z94"/>
    <mergeCell ref="AB94:AG94"/>
    <mergeCell ref="AH93:AI93"/>
    <mergeCell ref="AK93:AP93"/>
    <mergeCell ref="AQ93:AR93"/>
    <mergeCell ref="AT93:AY93"/>
    <mergeCell ref="AZ93:BA93"/>
    <mergeCell ref="BC93:BE93"/>
    <mergeCell ref="C93:D93"/>
    <mergeCell ref="G93:O93"/>
    <mergeCell ref="P93:Q93"/>
    <mergeCell ref="S93:X93"/>
    <mergeCell ref="Y93:Z93"/>
    <mergeCell ref="AB93:AG93"/>
    <mergeCell ref="AH92:AI92"/>
    <mergeCell ref="AK92:AP92"/>
    <mergeCell ref="AQ92:AR92"/>
    <mergeCell ref="AT92:AY92"/>
    <mergeCell ref="AZ92:BA92"/>
    <mergeCell ref="BC92:BE92"/>
    <mergeCell ref="C92:D92"/>
    <mergeCell ref="G92:O92"/>
    <mergeCell ref="P92:Q92"/>
    <mergeCell ref="S92:X92"/>
    <mergeCell ref="Y92:Z92"/>
    <mergeCell ref="AB92:AG92"/>
    <mergeCell ref="AH91:AI91"/>
    <mergeCell ref="AK91:AP91"/>
    <mergeCell ref="AQ91:AR91"/>
    <mergeCell ref="AT91:AY91"/>
    <mergeCell ref="AZ91:BA91"/>
    <mergeCell ref="BC91:BE91"/>
    <mergeCell ref="C91:D91"/>
    <mergeCell ref="G91:O91"/>
    <mergeCell ref="P91:Q91"/>
    <mergeCell ref="S91:X91"/>
    <mergeCell ref="Y91:Z91"/>
    <mergeCell ref="AB91:AG91"/>
    <mergeCell ref="AH90:AI90"/>
    <mergeCell ref="AK90:AP90"/>
    <mergeCell ref="AQ90:AR90"/>
    <mergeCell ref="AT90:AY90"/>
    <mergeCell ref="AZ90:BA90"/>
    <mergeCell ref="BC90:BE90"/>
    <mergeCell ref="C90:D90"/>
    <mergeCell ref="G90:O90"/>
    <mergeCell ref="P90:Q90"/>
    <mergeCell ref="S90:X90"/>
    <mergeCell ref="Y90:Z90"/>
    <mergeCell ref="AB90:AG90"/>
    <mergeCell ref="AH89:AI89"/>
    <mergeCell ref="AK89:AP89"/>
    <mergeCell ref="AQ89:AR89"/>
    <mergeCell ref="AT89:AY89"/>
    <mergeCell ref="AZ89:BA89"/>
    <mergeCell ref="BC89:BE89"/>
    <mergeCell ref="C89:D89"/>
    <mergeCell ref="G89:O89"/>
    <mergeCell ref="P89:Q89"/>
    <mergeCell ref="S89:X89"/>
    <mergeCell ref="Y89:Z89"/>
    <mergeCell ref="AB89:AG89"/>
    <mergeCell ref="AH88:AI88"/>
    <mergeCell ref="AK88:AP88"/>
    <mergeCell ref="AQ88:AR88"/>
    <mergeCell ref="AT88:AY88"/>
    <mergeCell ref="AZ88:BA88"/>
    <mergeCell ref="BC88:BE88"/>
    <mergeCell ref="C88:D88"/>
    <mergeCell ref="G88:O88"/>
    <mergeCell ref="P88:Q88"/>
    <mergeCell ref="S88:X88"/>
    <mergeCell ref="Y88:Z88"/>
    <mergeCell ref="AB88:AG88"/>
    <mergeCell ref="S87:X87"/>
    <mergeCell ref="AB87:AG87"/>
    <mergeCell ref="AK87:AP87"/>
    <mergeCell ref="AT87:AY87"/>
    <mergeCell ref="AV81:AZ81"/>
    <mergeCell ref="BC81:BE81"/>
    <mergeCell ref="AM80:AQ80"/>
    <mergeCell ref="AV80:AZ80"/>
    <mergeCell ref="BC80:BE80"/>
    <mergeCell ref="C81:D81"/>
    <mergeCell ref="G81:H81"/>
    <mergeCell ref="J81:O81"/>
    <mergeCell ref="P81:Q81"/>
    <mergeCell ref="U81:Y81"/>
    <mergeCell ref="AD81:AH81"/>
    <mergeCell ref="AM81:AQ81"/>
    <mergeCell ref="C80:D80"/>
    <mergeCell ref="G80:H80"/>
    <mergeCell ref="J80:O80"/>
    <mergeCell ref="P80:Q80"/>
    <mergeCell ref="U80:Y80"/>
    <mergeCell ref="AD80:AH80"/>
    <mergeCell ref="BC84:BE84"/>
    <mergeCell ref="G82:H82"/>
    <mergeCell ref="J82:O82"/>
    <mergeCell ref="P82:Q82"/>
    <mergeCell ref="G83:H83"/>
    <mergeCell ref="J83:O83"/>
    <mergeCell ref="P83:Q83"/>
    <mergeCell ref="G84:O84"/>
    <mergeCell ref="P84:Q84"/>
    <mergeCell ref="P85:Q85"/>
    <mergeCell ref="G79:H79"/>
    <mergeCell ref="J79:O79"/>
    <mergeCell ref="U79:Y79"/>
    <mergeCell ref="AD79:AH79"/>
    <mergeCell ref="AM79:AQ79"/>
    <mergeCell ref="AV79:AZ79"/>
    <mergeCell ref="AT76:AY76"/>
    <mergeCell ref="AZ76:BA76"/>
    <mergeCell ref="BC76:BE76"/>
    <mergeCell ref="P77:Q77"/>
    <mergeCell ref="Y77:Z77"/>
    <mergeCell ref="AH77:AI77"/>
    <mergeCell ref="AQ77:AR77"/>
    <mergeCell ref="AZ77:BA77"/>
    <mergeCell ref="BC77:BE77"/>
    <mergeCell ref="BC75:BE75"/>
    <mergeCell ref="C76:D76"/>
    <mergeCell ref="G76:O76"/>
    <mergeCell ref="P76:Q76"/>
    <mergeCell ref="S76:X76"/>
    <mergeCell ref="Y76:Z76"/>
    <mergeCell ref="AB76:AG76"/>
    <mergeCell ref="AH76:AI76"/>
    <mergeCell ref="AK76:AP76"/>
    <mergeCell ref="AQ76:AR76"/>
    <mergeCell ref="AB75:AG75"/>
    <mergeCell ref="AH75:AI75"/>
    <mergeCell ref="AK75:AP75"/>
    <mergeCell ref="AQ75:AR75"/>
    <mergeCell ref="AT75:AY75"/>
    <mergeCell ref="AZ75:BA75"/>
    <mergeCell ref="AK74:AP74"/>
    <mergeCell ref="AQ74:AR74"/>
    <mergeCell ref="AT74:AY74"/>
    <mergeCell ref="AZ74:BA74"/>
    <mergeCell ref="BC74:BE74"/>
    <mergeCell ref="C75:D75"/>
    <mergeCell ref="G75:O75"/>
    <mergeCell ref="P75:Q75"/>
    <mergeCell ref="S75:X75"/>
    <mergeCell ref="Y75:Z75"/>
    <mergeCell ref="AT73:AY73"/>
    <mergeCell ref="AZ73:BA73"/>
    <mergeCell ref="BC73:BE73"/>
    <mergeCell ref="C74:D74"/>
    <mergeCell ref="G74:O74"/>
    <mergeCell ref="P74:Q74"/>
    <mergeCell ref="S74:X74"/>
    <mergeCell ref="Y74:Z74"/>
    <mergeCell ref="AB74:AG74"/>
    <mergeCell ref="AH74:AI74"/>
    <mergeCell ref="BC72:BE72"/>
    <mergeCell ref="C73:D73"/>
    <mergeCell ref="G73:O73"/>
    <mergeCell ref="P73:Q73"/>
    <mergeCell ref="S73:X73"/>
    <mergeCell ref="Y73:Z73"/>
    <mergeCell ref="AB73:AG73"/>
    <mergeCell ref="AH73:AI73"/>
    <mergeCell ref="AK73:AP73"/>
    <mergeCell ref="AQ73:AR73"/>
    <mergeCell ref="AB72:AG72"/>
    <mergeCell ref="AH72:AI72"/>
    <mergeCell ref="AK72:AP72"/>
    <mergeCell ref="AQ72:AR72"/>
    <mergeCell ref="AT72:AY72"/>
    <mergeCell ref="AZ72:BA72"/>
    <mergeCell ref="AE66:AF66"/>
    <mergeCell ref="AL66:AM66"/>
    <mergeCell ref="AN66:AO66"/>
    <mergeCell ref="AU66:AV66"/>
    <mergeCell ref="AW66:AX66"/>
    <mergeCell ref="C72:D72"/>
    <mergeCell ref="G72:O72"/>
    <mergeCell ref="P72:Q72"/>
    <mergeCell ref="S72:X72"/>
    <mergeCell ref="Y72:Z72"/>
    <mergeCell ref="C66:D66"/>
    <mergeCell ref="M66:N66"/>
    <mergeCell ref="T66:U66"/>
    <mergeCell ref="V66:W66"/>
    <mergeCell ref="AC66:AD66"/>
    <mergeCell ref="K66:L66"/>
    <mergeCell ref="AC65:AD65"/>
    <mergeCell ref="AE65:AF65"/>
    <mergeCell ref="AL65:AM65"/>
    <mergeCell ref="AN65:AO65"/>
    <mergeCell ref="AU65:AV65"/>
    <mergeCell ref="AW65:AX65"/>
    <mergeCell ref="AE64:AF64"/>
    <mergeCell ref="AL64:AM64"/>
    <mergeCell ref="AN64:AO64"/>
    <mergeCell ref="AU64:AV64"/>
    <mergeCell ref="AW64:AX64"/>
    <mergeCell ref="C65:D65"/>
    <mergeCell ref="M65:N65"/>
    <mergeCell ref="T65:U65"/>
    <mergeCell ref="V65:W65"/>
    <mergeCell ref="C64:D64"/>
    <mergeCell ref="M64:N64"/>
    <mergeCell ref="T64:U64"/>
    <mergeCell ref="V64:W64"/>
    <mergeCell ref="AC64:AD64"/>
    <mergeCell ref="K64:L64"/>
    <mergeCell ref="K65:L65"/>
    <mergeCell ref="AC63:AD63"/>
    <mergeCell ref="AE63:AF63"/>
    <mergeCell ref="AL63:AM63"/>
    <mergeCell ref="AN63:AO63"/>
    <mergeCell ref="AU63:AV63"/>
    <mergeCell ref="AW63:AX63"/>
    <mergeCell ref="AE62:AF62"/>
    <mergeCell ref="AL62:AM62"/>
    <mergeCell ref="AN62:AO62"/>
    <mergeCell ref="AU62:AV62"/>
    <mergeCell ref="AW62:AX62"/>
    <mergeCell ref="C63:D63"/>
    <mergeCell ref="M63:N63"/>
    <mergeCell ref="T63:U63"/>
    <mergeCell ref="V63:W63"/>
    <mergeCell ref="C62:D62"/>
    <mergeCell ref="M62:N62"/>
    <mergeCell ref="T62:U62"/>
    <mergeCell ref="V62:W62"/>
    <mergeCell ref="AC62:AD62"/>
    <mergeCell ref="K62:L62"/>
    <mergeCell ref="K63:L63"/>
    <mergeCell ref="AC61:AD61"/>
    <mergeCell ref="AE61:AF61"/>
    <mergeCell ref="AL61:AM61"/>
    <mergeCell ref="AN61:AO61"/>
    <mergeCell ref="AU61:AV61"/>
    <mergeCell ref="AW61:AX61"/>
    <mergeCell ref="AE60:AF60"/>
    <mergeCell ref="AL60:AM60"/>
    <mergeCell ref="AN60:AO60"/>
    <mergeCell ref="AU60:AV60"/>
    <mergeCell ref="AW60:AX60"/>
    <mergeCell ref="C61:D61"/>
    <mergeCell ref="M61:N61"/>
    <mergeCell ref="T61:U61"/>
    <mergeCell ref="V61:W61"/>
    <mergeCell ref="C60:D60"/>
    <mergeCell ref="M60:N60"/>
    <mergeCell ref="T60:U60"/>
    <mergeCell ref="V60:W60"/>
    <mergeCell ref="AC60:AD60"/>
    <mergeCell ref="K60:L60"/>
    <mergeCell ref="K61:L61"/>
    <mergeCell ref="AC58:AD58"/>
    <mergeCell ref="AE58:AF58"/>
    <mergeCell ref="AL58:AM58"/>
    <mergeCell ref="AN58:AO58"/>
    <mergeCell ref="AU58:AV58"/>
    <mergeCell ref="AW58:AX58"/>
    <mergeCell ref="C58:D58"/>
    <mergeCell ref="G58:H58"/>
    <mergeCell ref="M58:N58"/>
    <mergeCell ref="T58:U58"/>
    <mergeCell ref="V58:W58"/>
    <mergeCell ref="AC57:AD57"/>
    <mergeCell ref="AE57:AF57"/>
    <mergeCell ref="AL57:AM57"/>
    <mergeCell ref="AN57:AO57"/>
    <mergeCell ref="AU57:AV57"/>
    <mergeCell ref="AW57:AX57"/>
    <mergeCell ref="C57:D57"/>
    <mergeCell ref="G57:H57"/>
    <mergeCell ref="M57:N57"/>
    <mergeCell ref="T57:U57"/>
    <mergeCell ref="V57:W57"/>
    <mergeCell ref="K57:L57"/>
    <mergeCell ref="K58:L58"/>
    <mergeCell ref="I57:J57"/>
    <mergeCell ref="I58:J58"/>
    <mergeCell ref="AC56:AD56"/>
    <mergeCell ref="AE56:AF56"/>
    <mergeCell ref="AL56:AM56"/>
    <mergeCell ref="AN56:AO56"/>
    <mergeCell ref="AU56:AV56"/>
    <mergeCell ref="AW56:AX56"/>
    <mergeCell ref="C56:D56"/>
    <mergeCell ref="G56:H56"/>
    <mergeCell ref="M56:N56"/>
    <mergeCell ref="T56:U56"/>
    <mergeCell ref="V56:W56"/>
    <mergeCell ref="AC55:AD55"/>
    <mergeCell ref="AE55:AF55"/>
    <mergeCell ref="AL55:AM55"/>
    <mergeCell ref="AN55:AO55"/>
    <mergeCell ref="AU55:AV55"/>
    <mergeCell ref="AW55:AX55"/>
    <mergeCell ref="C55:D55"/>
    <mergeCell ref="G55:H55"/>
    <mergeCell ref="M55:N55"/>
    <mergeCell ref="T55:U55"/>
    <mergeCell ref="V55:W55"/>
    <mergeCell ref="K55:L55"/>
    <mergeCell ref="K56:L56"/>
    <mergeCell ref="I55:J55"/>
    <mergeCell ref="I56:J56"/>
    <mergeCell ref="AC54:AD54"/>
    <mergeCell ref="AE54:AF54"/>
    <mergeCell ref="AL54:AM54"/>
    <mergeCell ref="AN54:AO54"/>
    <mergeCell ref="AU54:AV54"/>
    <mergeCell ref="AW54:AX54"/>
    <mergeCell ref="C54:D54"/>
    <mergeCell ref="G54:H54"/>
    <mergeCell ref="M54:N54"/>
    <mergeCell ref="T54:U54"/>
    <mergeCell ref="V54:W54"/>
    <mergeCell ref="AC53:AD53"/>
    <mergeCell ref="AE53:AF53"/>
    <mergeCell ref="AL53:AM53"/>
    <mergeCell ref="AN53:AO53"/>
    <mergeCell ref="AU53:AV53"/>
    <mergeCell ref="AW53:AX53"/>
    <mergeCell ref="K53:L53"/>
    <mergeCell ref="K54:L54"/>
    <mergeCell ref="I53:J53"/>
    <mergeCell ref="I54:J54"/>
    <mergeCell ref="AL52:AM52"/>
    <mergeCell ref="AN52:AO52"/>
    <mergeCell ref="AU52:AV52"/>
    <mergeCell ref="AW52:AX52"/>
    <mergeCell ref="C53:D53"/>
    <mergeCell ref="G53:H53"/>
    <mergeCell ref="M53:N53"/>
    <mergeCell ref="T53:U53"/>
    <mergeCell ref="V53:W53"/>
    <mergeCell ref="AW47:AX47"/>
    <mergeCell ref="B50:BE50"/>
    <mergeCell ref="C52:D52"/>
    <mergeCell ref="G52:H52"/>
    <mergeCell ref="M52:N52"/>
    <mergeCell ref="T52:U52"/>
    <mergeCell ref="V52:W52"/>
    <mergeCell ref="AC52:AD52"/>
    <mergeCell ref="AE52:AF52"/>
    <mergeCell ref="V47:W47"/>
    <mergeCell ref="AC47:AD47"/>
    <mergeCell ref="AE47:AF47"/>
    <mergeCell ref="AL47:AM47"/>
    <mergeCell ref="AN47:AO47"/>
    <mergeCell ref="AU47:AV47"/>
    <mergeCell ref="K47:L47"/>
    <mergeCell ref="I47:J47"/>
    <mergeCell ref="K52:L52"/>
    <mergeCell ref="I52:J52"/>
    <mergeCell ref="AE46:AF46"/>
    <mergeCell ref="AL46:AM46"/>
    <mergeCell ref="AN46:AO46"/>
    <mergeCell ref="AU46:AV46"/>
    <mergeCell ref="AW46:AX46"/>
    <mergeCell ref="C47:D47"/>
    <mergeCell ref="G47:H47"/>
    <mergeCell ref="M47:N47"/>
    <mergeCell ref="T47:U47"/>
    <mergeCell ref="AN45:AO45"/>
    <mergeCell ref="AU45:AV45"/>
    <mergeCell ref="AW45:AX45"/>
    <mergeCell ref="C46:D46"/>
    <mergeCell ref="G46:H46"/>
    <mergeCell ref="M46:N46"/>
    <mergeCell ref="T46:U46"/>
    <mergeCell ref="V46:W46"/>
    <mergeCell ref="AC46:AD46"/>
    <mergeCell ref="K45:L45"/>
    <mergeCell ref="K46:L46"/>
    <mergeCell ref="I45:J45"/>
    <mergeCell ref="I46:J46"/>
    <mergeCell ref="AW44:AX44"/>
    <mergeCell ref="C45:D45"/>
    <mergeCell ref="G45:H45"/>
    <mergeCell ref="M45:N45"/>
    <mergeCell ref="T45:U45"/>
    <mergeCell ref="V45:W45"/>
    <mergeCell ref="AC45:AD45"/>
    <mergeCell ref="AE45:AF45"/>
    <mergeCell ref="AL45:AM45"/>
    <mergeCell ref="V44:W44"/>
    <mergeCell ref="AC44:AD44"/>
    <mergeCell ref="AE44:AF44"/>
    <mergeCell ref="AL44:AM44"/>
    <mergeCell ref="AN44:AO44"/>
    <mergeCell ref="AU44:AV44"/>
    <mergeCell ref="AE43:AF43"/>
    <mergeCell ref="AL43:AM43"/>
    <mergeCell ref="AN43:AO43"/>
    <mergeCell ref="AU43:AV43"/>
    <mergeCell ref="AW43:AX43"/>
    <mergeCell ref="C44:D44"/>
    <mergeCell ref="G44:H44"/>
    <mergeCell ref="M44:N44"/>
    <mergeCell ref="T44:U44"/>
    <mergeCell ref="K43:L43"/>
    <mergeCell ref="K44:L44"/>
    <mergeCell ref="I43:J43"/>
    <mergeCell ref="I44:J44"/>
    <mergeCell ref="AW42:AX42"/>
    <mergeCell ref="C43:D43"/>
    <mergeCell ref="G43:H43"/>
    <mergeCell ref="M43:N43"/>
    <mergeCell ref="T43:U43"/>
    <mergeCell ref="V43:W43"/>
    <mergeCell ref="AC43:AD43"/>
    <mergeCell ref="AW40:AX40"/>
    <mergeCell ref="C42:D42"/>
    <mergeCell ref="G42:H42"/>
    <mergeCell ref="M42:N42"/>
    <mergeCell ref="T42:U42"/>
    <mergeCell ref="V42:W42"/>
    <mergeCell ref="AC42:AD42"/>
    <mergeCell ref="AE42:AF42"/>
    <mergeCell ref="AL42:AM42"/>
    <mergeCell ref="V40:W40"/>
    <mergeCell ref="AC40:AD40"/>
    <mergeCell ref="AE40:AF40"/>
    <mergeCell ref="AL40:AM40"/>
    <mergeCell ref="AN40:AO40"/>
    <mergeCell ref="AU40:AV40"/>
    <mergeCell ref="K40:L40"/>
    <mergeCell ref="I40:J40"/>
    <mergeCell ref="K42:L42"/>
    <mergeCell ref="I42:J42"/>
    <mergeCell ref="AE39:AF39"/>
    <mergeCell ref="AL39:AM39"/>
    <mergeCell ref="AN39:AO39"/>
    <mergeCell ref="AU39:AV39"/>
    <mergeCell ref="AW39:AX39"/>
    <mergeCell ref="C40:D40"/>
    <mergeCell ref="G40:H40"/>
    <mergeCell ref="M40:N40"/>
    <mergeCell ref="T40:U40"/>
    <mergeCell ref="AN38:AO38"/>
    <mergeCell ref="AU38:AV38"/>
    <mergeCell ref="AW38:AX38"/>
    <mergeCell ref="C39:D39"/>
    <mergeCell ref="G39:H39"/>
    <mergeCell ref="M39:N39"/>
    <mergeCell ref="T39:U39"/>
    <mergeCell ref="V39:W39"/>
    <mergeCell ref="AC39:AD39"/>
    <mergeCell ref="K38:L38"/>
    <mergeCell ref="K39:L39"/>
    <mergeCell ref="I38:J38"/>
    <mergeCell ref="I39:J39"/>
    <mergeCell ref="C38:D38"/>
    <mergeCell ref="G38:H38"/>
    <mergeCell ref="M38:N38"/>
    <mergeCell ref="T38:U38"/>
    <mergeCell ref="V38:W38"/>
    <mergeCell ref="AC38:AD38"/>
    <mergeCell ref="AE38:AF38"/>
    <mergeCell ref="AL38:AM38"/>
    <mergeCell ref="V37:W37"/>
    <mergeCell ref="AC37:AD37"/>
    <mergeCell ref="AE37:AF37"/>
    <mergeCell ref="AL37:AM37"/>
    <mergeCell ref="AN37:AO37"/>
    <mergeCell ref="AU37:AV37"/>
    <mergeCell ref="AE36:AF36"/>
    <mergeCell ref="AL36:AM36"/>
    <mergeCell ref="AN36:AO36"/>
    <mergeCell ref="AU36:AV36"/>
    <mergeCell ref="C37:D37"/>
    <mergeCell ref="G37:H37"/>
    <mergeCell ref="M37:N37"/>
    <mergeCell ref="T37:U37"/>
    <mergeCell ref="K36:L36"/>
    <mergeCell ref="K37:L37"/>
    <mergeCell ref="I36:J36"/>
    <mergeCell ref="I37:J37"/>
    <mergeCell ref="C36:D36"/>
    <mergeCell ref="G36:H36"/>
    <mergeCell ref="M36:N36"/>
    <mergeCell ref="T36:U36"/>
    <mergeCell ref="V36:W36"/>
    <mergeCell ref="AC36:AD36"/>
    <mergeCell ref="B33:BE33"/>
    <mergeCell ref="C35:D35"/>
    <mergeCell ref="G35:H35"/>
    <mergeCell ref="M35:N35"/>
    <mergeCell ref="T35:U35"/>
    <mergeCell ref="V35:W35"/>
    <mergeCell ref="AC35:AD35"/>
    <mergeCell ref="AE35:AF35"/>
    <mergeCell ref="AL35:AM35"/>
    <mergeCell ref="K35:L35"/>
    <mergeCell ref="I35:J35"/>
    <mergeCell ref="AW36:AX36"/>
    <mergeCell ref="C24:D24"/>
    <mergeCell ref="J24:K24"/>
    <mergeCell ref="C23:D23"/>
    <mergeCell ref="J23:K23"/>
    <mergeCell ref="C22:D22"/>
    <mergeCell ref="J22:K22"/>
    <mergeCell ref="C27:D27"/>
    <mergeCell ref="J27:K27"/>
    <mergeCell ref="C26:D26"/>
    <mergeCell ref="J26:K26"/>
    <mergeCell ref="C25:D25"/>
    <mergeCell ref="J25:K25"/>
    <mergeCell ref="C30:D30"/>
    <mergeCell ref="J30:K30"/>
    <mergeCell ref="C29:D29"/>
    <mergeCell ref="J29:K29"/>
    <mergeCell ref="C28:D28"/>
    <mergeCell ref="J28:K28"/>
    <mergeCell ref="S22:T22"/>
    <mergeCell ref="S23:T23"/>
    <mergeCell ref="J18:K18"/>
    <mergeCell ref="C17:D17"/>
    <mergeCell ref="J17:K17"/>
    <mergeCell ref="C16:D16"/>
    <mergeCell ref="J16:K16"/>
    <mergeCell ref="C21:D21"/>
    <mergeCell ref="J21:K21"/>
    <mergeCell ref="C20:D20"/>
    <mergeCell ref="J20:K20"/>
    <mergeCell ref="C19:D19"/>
    <mergeCell ref="J19:K19"/>
    <mergeCell ref="AT15:AU15"/>
    <mergeCell ref="AT16:AU16"/>
    <mergeCell ref="AT17:AU17"/>
    <mergeCell ref="AT18:AU18"/>
    <mergeCell ref="AT19:AU19"/>
    <mergeCell ref="AT20:AU20"/>
    <mergeCell ref="AT21:AU21"/>
    <mergeCell ref="S15:T15"/>
    <mergeCell ref="S16:T16"/>
    <mergeCell ref="S17:T17"/>
    <mergeCell ref="S18:T18"/>
    <mergeCell ref="S20:T20"/>
    <mergeCell ref="S21:T21"/>
    <mergeCell ref="C15:D15"/>
    <mergeCell ref="J15:K15"/>
    <mergeCell ref="C18:D18"/>
    <mergeCell ref="N9:Q9"/>
    <mergeCell ref="V9:Y9"/>
    <mergeCell ref="AE9:AH9"/>
    <mergeCell ref="AN9:AQ9"/>
    <mergeCell ref="AW9:AZ9"/>
    <mergeCell ref="BC9:BE9"/>
    <mergeCell ref="C2:D2"/>
    <mergeCell ref="C3:D3"/>
    <mergeCell ref="C4:D4"/>
    <mergeCell ref="C5:D5"/>
    <mergeCell ref="C6:D6"/>
    <mergeCell ref="C7:D7"/>
    <mergeCell ref="E13:E14"/>
    <mergeCell ref="F13:F14"/>
    <mergeCell ref="S13:T13"/>
    <mergeCell ref="S14:T14"/>
    <mergeCell ref="AK13:AL13"/>
    <mergeCell ref="AK14:AL14"/>
    <mergeCell ref="AT13:AU13"/>
    <mergeCell ref="AT14:AU14"/>
    <mergeCell ref="B11:BE11"/>
    <mergeCell ref="B13:B14"/>
    <mergeCell ref="C13:D14"/>
    <mergeCell ref="G13:G14"/>
    <mergeCell ref="H13:H14"/>
    <mergeCell ref="I13:I14"/>
    <mergeCell ref="J13:K14"/>
    <mergeCell ref="AN35:AO35"/>
    <mergeCell ref="AU35:AV35"/>
    <mergeCell ref="AW35:AX35"/>
    <mergeCell ref="AW37:AX37"/>
    <mergeCell ref="AN42:AO42"/>
    <mergeCell ref="AU42:AV42"/>
    <mergeCell ref="S24:T24"/>
    <mergeCell ref="S25:T25"/>
    <mergeCell ref="S26:T26"/>
    <mergeCell ref="S27:T27"/>
    <mergeCell ref="S28:T28"/>
    <mergeCell ref="S29:T29"/>
    <mergeCell ref="S30:T30"/>
    <mergeCell ref="AB13:AC13"/>
    <mergeCell ref="AB14:AC14"/>
    <mergeCell ref="AB15:AC15"/>
    <mergeCell ref="AB16:AC16"/>
    <mergeCell ref="AB17:AC17"/>
    <mergeCell ref="AB18:AC18"/>
    <mergeCell ref="AB19:AC19"/>
    <mergeCell ref="AB20:AC20"/>
    <mergeCell ref="AB21:AC21"/>
    <mergeCell ref="AB22:AC22"/>
    <mergeCell ref="AB23:AC23"/>
    <mergeCell ref="AB24:AC24"/>
    <mergeCell ref="AB25:AC25"/>
    <mergeCell ref="AB26:AC26"/>
    <mergeCell ref="AB27:AC27"/>
    <mergeCell ref="AB28:AC28"/>
    <mergeCell ref="AB29:AC29"/>
    <mergeCell ref="AB30:AC30"/>
    <mergeCell ref="S19:T19"/>
    <mergeCell ref="AT29:AU29"/>
    <mergeCell ref="AT30:AU30"/>
    <mergeCell ref="AK15:AL15"/>
    <mergeCell ref="AK16:AL16"/>
    <mergeCell ref="AK17:AL17"/>
    <mergeCell ref="AK18:AL18"/>
    <mergeCell ref="AK19:AL19"/>
    <mergeCell ref="AK20:AL20"/>
    <mergeCell ref="AK21:AL21"/>
    <mergeCell ref="AK22:AL22"/>
    <mergeCell ref="AK23:AL23"/>
    <mergeCell ref="AK24:AL24"/>
    <mergeCell ref="AK25:AL25"/>
    <mergeCell ref="AK26:AL26"/>
    <mergeCell ref="AK27:AL27"/>
    <mergeCell ref="AK28:AL28"/>
    <mergeCell ref="AK29:AL29"/>
    <mergeCell ref="AK30:AL30"/>
    <mergeCell ref="AT22:AU22"/>
    <mergeCell ref="AT23:AU23"/>
    <mergeCell ref="AT24:AU24"/>
    <mergeCell ref="AT25:AU25"/>
    <mergeCell ref="AT26:AU26"/>
    <mergeCell ref="AT27:AU27"/>
    <mergeCell ref="AT28:AU28"/>
    <mergeCell ref="C82:D82"/>
    <mergeCell ref="C83:D83"/>
    <mergeCell ref="C84:D84"/>
    <mergeCell ref="BC85:BE85"/>
    <mergeCell ref="U82:Y82"/>
    <mergeCell ref="AD82:AH82"/>
    <mergeCell ref="AM82:AQ82"/>
    <mergeCell ref="AV82:AZ82"/>
    <mergeCell ref="BC82:BE82"/>
    <mergeCell ref="U83:Y83"/>
    <mergeCell ref="AD83:AH83"/>
    <mergeCell ref="AM83:AQ83"/>
    <mergeCell ref="AV83:AZ83"/>
    <mergeCell ref="BC83:BE83"/>
    <mergeCell ref="S84:Y84"/>
    <mergeCell ref="AB84:AH84"/>
    <mergeCell ref="AK84:AQ84"/>
    <mergeCell ref="AT84:AZ84"/>
  </mergeCells>
  <dataValidations count="4">
    <dataValidation type="list" allowBlank="1" showInputMessage="1" showErrorMessage="1" sqref="I15:I30" xr:uid="{0CEDCAD4-BB8E-4774-86FB-690C6478C44A}">
      <formula1>"TSERS, ORP, Law Enforcement"</formula1>
    </dataValidation>
    <dataValidation type="list" allowBlank="1" showInputMessage="1" showErrorMessage="1" sqref="B15:B30" xr:uid="{1C5A8B1B-52DA-4740-A655-9827D3A551A3}">
      <formula1>"EHRA Reg - 111010, AY Effort - 115010, Summer X-Comp - 111010, SHRA - 121010"</formula1>
    </dataValidation>
    <dataValidation type="list" allowBlank="1" showInputMessage="1" showErrorMessage="1" sqref="E15:E30" xr:uid="{8D3E8446-324D-40DA-A198-7F1FA502D042}">
      <formula1>"In-Kind Salary, Cash"</formula1>
    </dataValidation>
    <dataValidation type="list" allowBlank="1" showInputMessage="1" showErrorMessage="1" sqref="E72:E76 E61:E66 E53:E58 E43:E47 E36:E40 E88:E95 E99:E110 E114:E118 E80:E84" xr:uid="{2C6F53C0-153B-48B8-B73A-28EC89517E18}">
      <formula1>"In-Kind Salary, Cash, In-Kind Equipment, Third Party"</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4D401D51-23F9-41F2-A1ED-C126614D66ED}">
          <x14:formula1>
            <xm:f>'Tuition &amp; Fees'!$C$26:$D$26</xm:f>
          </x14:formula1>
          <xm:sqref>I80:I83</xm:sqref>
        </x14:dataValidation>
        <x14:dataValidation type="list" allowBlank="1" showInputMessage="1" showErrorMessage="1" xr:uid="{A838DAEE-7ED3-4D09-A88C-D70CE99745CE}">
          <x14:formula1>
            <xm:f>'Tuition &amp; Fees'!$I$4:$I$14</xm:f>
          </x14:formula1>
          <xm:sqref>J82:O83 AV82:AZ82 AM82:AQ82 AD82:AH82 U82:Y82</xm:sqref>
        </x14:dataValidation>
        <x14:dataValidation type="list" allowBlank="1" showInputMessage="1" showErrorMessage="1" xr:uid="{145AFE44-7931-4C2D-80EC-DEB440A9AC2E}">
          <x14:formula1>
            <xm:f>'Tuition &amp; Fees'!$I$18:$I$38</xm:f>
          </x14:formula1>
          <xm:sqref>U83:Y83 AV83:AZ83 AM83:AQ83 AD83:AH83</xm:sqref>
        </x14:dataValidation>
        <x14:dataValidation type="list" allowBlank="1" showInputMessage="1" showErrorMessage="1" xr:uid="{E9F273BD-A319-4006-80BB-15359FCD3C80}">
          <x14:formula1>
            <xm:f>'Tuition &amp; Fees'!$B$27:$B$45</xm:f>
          </x14:formula1>
          <xm:sqref>AD81 AM81 AV81 U81</xm:sqref>
        </x14:dataValidation>
        <x14:dataValidation type="list" allowBlank="1" showInputMessage="1" showErrorMessage="1" xr:uid="{12E3E8F5-A943-4FB4-A7CF-683F9BEC8BC9}">
          <x14:formula1>
            <xm:f>'Tuition &amp; Fees'!$B$4:$B$23</xm:f>
          </x14:formula1>
          <xm:sqref>J80:J81 AM80 AD80 U80 AV80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W103"/>
  <sheetViews>
    <sheetView workbookViewId="0">
      <selection activeCell="D29" sqref="D29"/>
    </sheetView>
  </sheetViews>
  <sheetFormatPr defaultColWidth="16.7109375" defaultRowHeight="15" x14ac:dyDescent="0.25"/>
  <cols>
    <col min="1" max="1" width="2.85546875" customWidth="1"/>
    <col min="2" max="2" width="44" customWidth="1"/>
    <col min="3" max="3" width="13" customWidth="1"/>
    <col min="4" max="4" width="17.42578125" customWidth="1"/>
    <col min="5" max="5" width="13.42578125" customWidth="1"/>
    <col min="6" max="6" width="14.28515625" customWidth="1"/>
    <col min="7" max="7" width="23" bestFit="1" customWidth="1"/>
    <col min="8" max="8" width="15" bestFit="1" customWidth="1"/>
    <col min="9" max="9" width="25.28515625" bestFit="1" customWidth="1"/>
    <col min="10" max="10" width="14.5703125" bestFit="1" customWidth="1"/>
    <col min="11" max="11" width="12.7109375" bestFit="1" customWidth="1"/>
    <col min="12" max="13" width="12.7109375" customWidth="1"/>
    <col min="14" max="14" width="11" style="5" customWidth="1"/>
    <col min="15" max="15" width="23.28515625" bestFit="1" customWidth="1"/>
    <col min="16" max="16" width="10" bestFit="1" customWidth="1"/>
    <col min="17" max="17" width="7.140625" bestFit="1" customWidth="1"/>
    <col min="18" max="18" width="11.7109375" bestFit="1" customWidth="1"/>
    <col min="19" max="19" width="26.140625" bestFit="1" customWidth="1"/>
    <col min="21" max="21" width="22.85546875" customWidth="1"/>
  </cols>
  <sheetData>
    <row r="2" spans="2:23" ht="15.75" x14ac:dyDescent="0.25">
      <c r="B2" s="248" t="s">
        <v>242</v>
      </c>
      <c r="C2" s="63" t="s">
        <v>243</v>
      </c>
      <c r="D2" s="249" t="s">
        <v>244</v>
      </c>
      <c r="F2" s="1793" t="s">
        <v>245</v>
      </c>
      <c r="G2" s="1794"/>
      <c r="H2" s="250"/>
      <c r="I2" s="250"/>
      <c r="U2" s="1789" t="s">
        <v>246</v>
      </c>
      <c r="V2" s="1790"/>
      <c r="W2" s="1791"/>
    </row>
    <row r="3" spans="2:23" ht="15.75" x14ac:dyDescent="0.25">
      <c r="B3" s="68" t="s">
        <v>247</v>
      </c>
      <c r="C3" s="60">
        <v>10.6</v>
      </c>
      <c r="D3" s="64">
        <v>10.6</v>
      </c>
      <c r="F3" s="253">
        <v>0.625</v>
      </c>
      <c r="G3" s="254" t="s">
        <v>248</v>
      </c>
      <c r="U3" s="291" t="s">
        <v>249</v>
      </c>
      <c r="V3" s="293" t="s">
        <v>250</v>
      </c>
      <c r="W3" s="292" t="s">
        <v>251</v>
      </c>
    </row>
    <row r="4" spans="2:23" x14ac:dyDescent="0.25">
      <c r="B4" s="68" t="s">
        <v>252</v>
      </c>
      <c r="C4" s="60">
        <v>14</v>
      </c>
      <c r="D4" s="64">
        <v>14</v>
      </c>
      <c r="U4" s="101" t="s">
        <v>253</v>
      </c>
      <c r="V4" s="99">
        <v>69</v>
      </c>
      <c r="W4" s="100">
        <v>138</v>
      </c>
    </row>
    <row r="5" spans="2:23" x14ac:dyDescent="0.25">
      <c r="B5" s="68" t="s">
        <v>254</v>
      </c>
      <c r="C5" s="60">
        <v>24.4</v>
      </c>
      <c r="D5" s="64">
        <v>27.7</v>
      </c>
      <c r="U5" s="101" t="s">
        <v>255</v>
      </c>
      <c r="V5" s="99">
        <v>212</v>
      </c>
      <c r="W5" s="100">
        <v>424</v>
      </c>
    </row>
    <row r="6" spans="2:23" ht="15.75" x14ac:dyDescent="0.25">
      <c r="B6" s="65" t="s">
        <v>108</v>
      </c>
      <c r="C6" s="66">
        <f>SUM(C3:C5)</f>
        <v>49</v>
      </c>
      <c r="D6" s="67">
        <f>SUM(D3:D5)</f>
        <v>52.3</v>
      </c>
      <c r="U6" s="101" t="s">
        <v>256</v>
      </c>
      <c r="V6" s="99">
        <v>66</v>
      </c>
      <c r="W6" s="100">
        <v>132</v>
      </c>
    </row>
    <row r="7" spans="2:23" x14ac:dyDescent="0.25">
      <c r="B7" s="255"/>
      <c r="C7" s="255"/>
      <c r="D7" s="255"/>
      <c r="E7" s="255"/>
      <c r="F7" s="255"/>
      <c r="U7" s="101" t="s">
        <v>257</v>
      </c>
      <c r="V7" s="99">
        <v>236</v>
      </c>
      <c r="W7" s="100">
        <v>472</v>
      </c>
    </row>
    <row r="8" spans="2:23" x14ac:dyDescent="0.25">
      <c r="U8" s="101" t="s">
        <v>258</v>
      </c>
      <c r="V8" s="99">
        <v>55</v>
      </c>
      <c r="W8" s="100">
        <v>110</v>
      </c>
    </row>
    <row r="9" spans="2:23" x14ac:dyDescent="0.25">
      <c r="B9" s="1792" t="s">
        <v>103</v>
      </c>
      <c r="C9" s="1792"/>
      <c r="D9" s="1792"/>
      <c r="E9" s="1792"/>
      <c r="F9" s="1792"/>
      <c r="G9" s="1792"/>
      <c r="H9" s="1792"/>
      <c r="I9" s="1792"/>
      <c r="J9" s="1792"/>
      <c r="K9" s="1792"/>
      <c r="L9" s="1792"/>
      <c r="M9" s="1792"/>
      <c r="N9" s="1792"/>
      <c r="O9" s="1792"/>
      <c r="P9" s="1792"/>
      <c r="Q9" s="1792"/>
      <c r="R9" s="1792"/>
      <c r="S9" s="1792"/>
      <c r="U9" s="101" t="s">
        <v>259</v>
      </c>
      <c r="V9" s="99">
        <v>150</v>
      </c>
      <c r="W9" s="100">
        <v>300</v>
      </c>
    </row>
    <row r="10" spans="2:23" x14ac:dyDescent="0.25">
      <c r="B10" t="s">
        <v>260</v>
      </c>
      <c r="C10" t="s">
        <v>108</v>
      </c>
      <c r="D10" t="s">
        <v>261</v>
      </c>
      <c r="E10" t="s">
        <v>262</v>
      </c>
      <c r="F10" t="s">
        <v>263</v>
      </c>
      <c r="G10" t="s">
        <v>264</v>
      </c>
      <c r="H10" t="s">
        <v>265</v>
      </c>
      <c r="I10" t="s">
        <v>266</v>
      </c>
      <c r="J10" t="s">
        <v>267</v>
      </c>
      <c r="K10" t="s">
        <v>268</v>
      </c>
      <c r="L10" s="7" t="s">
        <v>269</v>
      </c>
      <c r="M10" s="7" t="s">
        <v>249</v>
      </c>
      <c r="N10" s="7" t="s">
        <v>270</v>
      </c>
      <c r="O10" t="s">
        <v>271</v>
      </c>
      <c r="P10" t="s">
        <v>272</v>
      </c>
      <c r="Q10" t="s">
        <v>273</v>
      </c>
      <c r="R10" t="s">
        <v>274</v>
      </c>
      <c r="S10" t="s">
        <v>275</v>
      </c>
      <c r="U10" s="101" t="s">
        <v>276</v>
      </c>
      <c r="V10" s="99">
        <v>20</v>
      </c>
      <c r="W10" s="100">
        <v>40</v>
      </c>
    </row>
    <row r="11" spans="2:23" s="17" customFormat="1" x14ac:dyDescent="0.25">
      <c r="B11" s="20"/>
      <c r="C11" s="17">
        <f>((H11+K11+Q11+R11+S11+P11)*F11)+O11</f>
        <v>0</v>
      </c>
      <c r="D11" s="20" t="s">
        <v>277</v>
      </c>
      <c r="E11" s="252">
        <v>0</v>
      </c>
      <c r="F11" s="109">
        <v>0</v>
      </c>
      <c r="G11" s="19">
        <f>IF(E11=0, 0, E11+2)</f>
        <v>0</v>
      </c>
      <c r="H11" s="17">
        <f>IF(D11="In-State", G11*$C$6, IF(D11="Out-of-State", G11*$D$6, ""))</f>
        <v>0</v>
      </c>
      <c r="I11" s="19">
        <f>IF(E11=0, 0, E11+2)</f>
        <v>0</v>
      </c>
      <c r="K11" s="17">
        <f>I11*J11</f>
        <v>0</v>
      </c>
      <c r="L11" s="105"/>
      <c r="N11" s="96" t="str">
        <f>IFERROR(INDEX($V$4:$W$103,MATCH(M11,$U$4:$U$103,0),MATCH(L11,$V$3:$W$3,0)),"")</f>
        <v/>
      </c>
      <c r="O11" s="17">
        <f>IF(N11="",0,N11*0.625)</f>
        <v>0</v>
      </c>
      <c r="U11" s="101" t="s">
        <v>278</v>
      </c>
      <c r="V11" s="99">
        <v>142</v>
      </c>
      <c r="W11" s="100">
        <v>284</v>
      </c>
    </row>
    <row r="12" spans="2:23" x14ac:dyDescent="0.25">
      <c r="B12" s="20"/>
      <c r="C12" s="17">
        <f t="shared" ref="C12:C14" si="0">((H12+K12+Q12+R12+S12+P12)*F12)+O12</f>
        <v>0</v>
      </c>
      <c r="D12" s="20" t="s">
        <v>277</v>
      </c>
      <c r="E12" s="252">
        <v>0</v>
      </c>
      <c r="F12" s="109">
        <v>0</v>
      </c>
      <c r="G12" s="19">
        <f t="shared" ref="G12:G14" si="1">IF(E12=0, 0, E12+2)</f>
        <v>0</v>
      </c>
      <c r="H12" s="17">
        <f>IF(D12="In-State", G12*$C$6, IF(D12="Out-of-State", G12*$D$6, ""))</f>
        <v>0</v>
      </c>
      <c r="I12" s="19">
        <f t="shared" ref="I12:I14" si="2">IF(E12=0, 0, E12+2)</f>
        <v>0</v>
      </c>
      <c r="J12" s="17"/>
      <c r="K12" s="17">
        <f t="shared" ref="K12:K14" si="3">I12*J12</f>
        <v>0</v>
      </c>
      <c r="L12" s="105"/>
      <c r="M12" s="17"/>
      <c r="N12" s="96" t="str">
        <f t="shared" ref="N12:N14" si="4">IFERROR(INDEX($V$4:$W$103,MATCH(M12,$U$4:$U$103,0),MATCH(L12,$V$3:$W$3,0)),"")</f>
        <v/>
      </c>
      <c r="O12" s="17">
        <f t="shared" ref="O12:O14" si="5">IF(N12="",0,N12*0.625)</f>
        <v>0</v>
      </c>
      <c r="P12" s="17"/>
      <c r="Q12" s="17"/>
      <c r="R12" s="17"/>
      <c r="S12" s="17"/>
      <c r="U12" s="101" t="s">
        <v>279</v>
      </c>
      <c r="V12" s="99">
        <v>71</v>
      </c>
      <c r="W12" s="100">
        <v>142</v>
      </c>
    </row>
    <row r="13" spans="2:23" x14ac:dyDescent="0.25">
      <c r="B13" s="20"/>
      <c r="C13" s="17">
        <f t="shared" si="0"/>
        <v>0</v>
      </c>
      <c r="D13" s="20" t="s">
        <v>277</v>
      </c>
      <c r="E13" s="252">
        <v>0</v>
      </c>
      <c r="F13" s="109">
        <v>0</v>
      </c>
      <c r="G13" s="19">
        <f t="shared" si="1"/>
        <v>0</v>
      </c>
      <c r="H13" s="17">
        <f>IF(D13="In-State", G13*$C$6, IF(D13="Out-of-State", G13*$D$6, ""))</f>
        <v>0</v>
      </c>
      <c r="I13" s="19">
        <f t="shared" si="2"/>
        <v>0</v>
      </c>
      <c r="J13" s="17"/>
      <c r="K13" s="17">
        <f t="shared" si="3"/>
        <v>0</v>
      </c>
      <c r="L13" s="105"/>
      <c r="M13" s="17"/>
      <c r="N13" s="96" t="str">
        <f t="shared" si="4"/>
        <v/>
      </c>
      <c r="O13" s="17">
        <f t="shared" si="5"/>
        <v>0</v>
      </c>
      <c r="P13" s="17"/>
      <c r="Q13" s="17"/>
      <c r="R13" s="17"/>
      <c r="S13" s="17"/>
      <c r="U13" s="101" t="s">
        <v>280</v>
      </c>
      <c r="V13" s="99">
        <v>76</v>
      </c>
      <c r="W13" s="100">
        <v>152</v>
      </c>
    </row>
    <row r="14" spans="2:23" x14ac:dyDescent="0.25">
      <c r="B14" s="20"/>
      <c r="C14" s="17">
        <f t="shared" si="0"/>
        <v>0</v>
      </c>
      <c r="D14" s="20" t="s">
        <v>277</v>
      </c>
      <c r="E14" s="252">
        <v>0</v>
      </c>
      <c r="F14" s="109">
        <v>0</v>
      </c>
      <c r="G14" s="19">
        <f t="shared" si="1"/>
        <v>0</v>
      </c>
      <c r="H14" s="17">
        <f>IF(D14="In-State", G14*$C$6, IF(D14="Out-of-State", G14*$D$6, ""))</f>
        <v>0</v>
      </c>
      <c r="I14" s="19">
        <f t="shared" si="2"/>
        <v>0</v>
      </c>
      <c r="J14" s="17"/>
      <c r="K14" s="17">
        <f t="shared" si="3"/>
        <v>0</v>
      </c>
      <c r="L14" s="105"/>
      <c r="M14" s="17"/>
      <c r="N14" s="96" t="str">
        <f t="shared" si="4"/>
        <v/>
      </c>
      <c r="O14" s="17">
        <f t="shared" si="5"/>
        <v>0</v>
      </c>
      <c r="P14" s="17"/>
      <c r="Q14" s="17"/>
      <c r="R14" s="17"/>
      <c r="S14" s="17"/>
      <c r="U14" s="101" t="s">
        <v>281</v>
      </c>
      <c r="V14" s="99">
        <v>71</v>
      </c>
      <c r="W14" s="100">
        <v>142</v>
      </c>
    </row>
    <row r="15" spans="2:23" x14ac:dyDescent="0.25">
      <c r="B15" s="20"/>
      <c r="C15" s="17"/>
      <c r="D15" s="20"/>
      <c r="E15" s="20"/>
      <c r="F15" s="17"/>
      <c r="G15" s="19"/>
      <c r="H15" s="17"/>
      <c r="I15" s="19"/>
      <c r="J15" s="17"/>
      <c r="K15" s="17"/>
      <c r="L15" s="17"/>
      <c r="M15" s="17"/>
      <c r="N15" s="96"/>
      <c r="O15" s="17"/>
      <c r="P15" s="17"/>
      <c r="Q15" s="17"/>
      <c r="R15" s="17"/>
      <c r="S15" s="17"/>
      <c r="U15" s="101" t="s">
        <v>282</v>
      </c>
      <c r="V15" s="99">
        <v>141</v>
      </c>
      <c r="W15" s="100">
        <v>282</v>
      </c>
    </row>
    <row r="16" spans="2:23" x14ac:dyDescent="0.25">
      <c r="B16" s="58" t="s">
        <v>283</v>
      </c>
      <c r="C16" s="59">
        <f>SUM(C11:C15)</f>
        <v>0</v>
      </c>
      <c r="D16" s="251"/>
      <c r="E16" s="251"/>
      <c r="F16" s="251"/>
      <c r="U16" s="101" t="s">
        <v>284</v>
      </c>
      <c r="V16" s="99">
        <v>159</v>
      </c>
      <c r="W16" s="100">
        <v>300</v>
      </c>
    </row>
    <row r="17" spans="2:23" x14ac:dyDescent="0.25">
      <c r="U17" s="101" t="s">
        <v>285</v>
      </c>
      <c r="V17" s="99">
        <v>89</v>
      </c>
      <c r="W17" s="100">
        <v>178</v>
      </c>
    </row>
    <row r="18" spans="2:23" x14ac:dyDescent="0.25">
      <c r="B18" s="1792" t="s">
        <v>104</v>
      </c>
      <c r="C18" s="1792"/>
      <c r="D18" s="1792"/>
      <c r="E18" s="1792"/>
      <c r="F18" s="1792"/>
      <c r="G18" s="1792"/>
      <c r="H18" s="1792"/>
      <c r="I18" s="1792"/>
      <c r="J18" s="1792"/>
      <c r="K18" s="1792"/>
      <c r="L18" s="1792"/>
      <c r="M18" s="1792"/>
      <c r="N18" s="1792"/>
      <c r="O18" s="1792"/>
      <c r="P18" s="1792"/>
      <c r="Q18" s="1792"/>
      <c r="R18" s="1792"/>
      <c r="S18" s="1792"/>
      <c r="U18" s="101" t="s">
        <v>286</v>
      </c>
      <c r="V18" s="99">
        <v>28</v>
      </c>
      <c r="W18" s="100">
        <v>56</v>
      </c>
    </row>
    <row r="19" spans="2:23" x14ac:dyDescent="0.25">
      <c r="B19" t="s">
        <v>260</v>
      </c>
      <c r="C19" t="s">
        <v>108</v>
      </c>
      <c r="D19" t="s">
        <v>261</v>
      </c>
      <c r="E19" t="s">
        <v>262</v>
      </c>
      <c r="F19" t="s">
        <v>263</v>
      </c>
      <c r="G19" t="s">
        <v>264</v>
      </c>
      <c r="H19" t="s">
        <v>265</v>
      </c>
      <c r="I19" t="s">
        <v>266</v>
      </c>
      <c r="J19" t="s">
        <v>267</v>
      </c>
      <c r="K19" t="s">
        <v>268</v>
      </c>
      <c r="L19" s="7" t="s">
        <v>269</v>
      </c>
      <c r="M19" s="7" t="s">
        <v>249</v>
      </c>
      <c r="N19" s="7" t="s">
        <v>270</v>
      </c>
      <c r="O19" t="s">
        <v>271</v>
      </c>
      <c r="P19" t="s">
        <v>272</v>
      </c>
      <c r="Q19" t="s">
        <v>273</v>
      </c>
      <c r="R19" t="s">
        <v>274</v>
      </c>
      <c r="S19" t="s">
        <v>275</v>
      </c>
      <c r="U19" s="101" t="s">
        <v>287</v>
      </c>
      <c r="V19" s="99">
        <v>255</v>
      </c>
      <c r="W19" s="100">
        <v>510</v>
      </c>
    </row>
    <row r="20" spans="2:23" s="17" customFormat="1" x14ac:dyDescent="0.25">
      <c r="B20" s="20"/>
      <c r="C20" s="17">
        <f>((H20+K20+Q20+R20+S20+P20)*F20)+O20</f>
        <v>0</v>
      </c>
      <c r="D20" s="20" t="s">
        <v>277</v>
      </c>
      <c r="E20" s="252">
        <v>0</v>
      </c>
      <c r="F20" s="109">
        <v>0</v>
      </c>
      <c r="G20" s="19">
        <f>IF(E20=0, 0, E20+2)</f>
        <v>0</v>
      </c>
      <c r="H20" s="17">
        <f>IF(D20="In-State", G20*$C$6, IF(D20="Out-of-State", G20*$D$6, ""))</f>
        <v>0</v>
      </c>
      <c r="I20" s="19">
        <f>IF(E20=0, 0, E20+2)</f>
        <v>0</v>
      </c>
      <c r="K20" s="17">
        <f>I20*J20</f>
        <v>0</v>
      </c>
      <c r="L20" s="105"/>
      <c r="N20" s="96" t="str">
        <f>IFERROR(INDEX($V$4:$W$103,MATCH(M20,$U$4:$U$103,0),MATCH(L20,$V$3:$W$3,0)),"")</f>
        <v/>
      </c>
      <c r="O20" s="17">
        <f>IF(N20="",0,N20*0.625)</f>
        <v>0</v>
      </c>
      <c r="U20" s="101" t="s">
        <v>278</v>
      </c>
      <c r="V20" s="99">
        <v>142</v>
      </c>
      <c r="W20" s="100">
        <v>284</v>
      </c>
    </row>
    <row r="21" spans="2:23" x14ac:dyDescent="0.25">
      <c r="B21" s="20"/>
      <c r="C21" s="17">
        <f t="shared" ref="C21:C23" si="6">((H21+K21+Q21+R21+S21+P21)*F21)+O21</f>
        <v>0</v>
      </c>
      <c r="D21" s="20" t="s">
        <v>277</v>
      </c>
      <c r="E21" s="252">
        <v>0</v>
      </c>
      <c r="F21" s="109">
        <v>0</v>
      </c>
      <c r="G21" s="19">
        <f t="shared" ref="G21:G23" si="7">IF(E21=0, 0, E21+2)</f>
        <v>0</v>
      </c>
      <c r="H21" s="17">
        <f>IF(D21="In-State", G21*$C$6, IF(D21="Out-of-State", G21*$D$6, ""))</f>
        <v>0</v>
      </c>
      <c r="I21" s="19">
        <f t="shared" ref="I21:I23" si="8">IF(E21=0, 0, E21+2)</f>
        <v>0</v>
      </c>
      <c r="J21" s="17"/>
      <c r="K21" s="17">
        <f t="shared" ref="K21:K23" si="9">I21*J21</f>
        <v>0</v>
      </c>
      <c r="L21" s="105"/>
      <c r="M21" s="17"/>
      <c r="N21" s="96" t="str">
        <f t="shared" ref="N21:N23" si="10">IFERROR(INDEX($V$4:$W$103,MATCH(M21,$U$4:$U$103,0),MATCH(L21,$V$3:$W$3,0)),"")</f>
        <v/>
      </c>
      <c r="O21" s="17">
        <f t="shared" ref="O21:O23" si="11">IF(N21="",0,N21*0.625)</f>
        <v>0</v>
      </c>
      <c r="P21" s="17"/>
      <c r="Q21" s="17"/>
      <c r="R21" s="17"/>
      <c r="S21" s="17"/>
      <c r="U21" s="101" t="s">
        <v>279</v>
      </c>
      <c r="V21" s="99">
        <v>71</v>
      </c>
      <c r="W21" s="100">
        <v>142</v>
      </c>
    </row>
    <row r="22" spans="2:23" x14ac:dyDescent="0.25">
      <c r="B22" s="20"/>
      <c r="C22" s="17">
        <f t="shared" si="6"/>
        <v>0</v>
      </c>
      <c r="D22" s="20" t="s">
        <v>277</v>
      </c>
      <c r="E22" s="252">
        <v>0</v>
      </c>
      <c r="F22" s="109">
        <v>0</v>
      </c>
      <c r="G22" s="19">
        <f t="shared" si="7"/>
        <v>0</v>
      </c>
      <c r="H22" s="17">
        <f>IF(D22="In-State", G22*$C$6, IF(D22="Out-of-State", G22*$D$6, ""))</f>
        <v>0</v>
      </c>
      <c r="I22" s="19">
        <f t="shared" si="8"/>
        <v>0</v>
      </c>
      <c r="J22" s="17"/>
      <c r="K22" s="17">
        <f t="shared" si="9"/>
        <v>0</v>
      </c>
      <c r="L22" s="105"/>
      <c r="M22" s="17"/>
      <c r="N22" s="96" t="str">
        <f t="shared" si="10"/>
        <v/>
      </c>
      <c r="O22" s="17">
        <f t="shared" si="11"/>
        <v>0</v>
      </c>
      <c r="P22" s="17"/>
      <c r="Q22" s="17"/>
      <c r="R22" s="17"/>
      <c r="S22" s="17"/>
      <c r="U22" s="101" t="s">
        <v>280</v>
      </c>
      <c r="V22" s="99">
        <v>76</v>
      </c>
      <c r="W22" s="100">
        <v>152</v>
      </c>
    </row>
    <row r="23" spans="2:23" x14ac:dyDescent="0.25">
      <c r="B23" s="20"/>
      <c r="C23" s="17">
        <f t="shared" si="6"/>
        <v>0</v>
      </c>
      <c r="D23" s="20" t="s">
        <v>277</v>
      </c>
      <c r="E23" s="252">
        <v>0</v>
      </c>
      <c r="F23" s="109">
        <v>0</v>
      </c>
      <c r="G23" s="19">
        <f t="shared" si="7"/>
        <v>0</v>
      </c>
      <c r="H23" s="17">
        <f>IF(D23="In-State", G23*$C$6, IF(D23="Out-of-State", G23*$D$6, ""))</f>
        <v>0</v>
      </c>
      <c r="I23" s="19">
        <f t="shared" si="8"/>
        <v>0</v>
      </c>
      <c r="J23" s="17"/>
      <c r="K23" s="17">
        <f t="shared" si="9"/>
        <v>0</v>
      </c>
      <c r="L23" s="105"/>
      <c r="M23" s="17"/>
      <c r="N23" s="96" t="str">
        <f t="shared" si="10"/>
        <v/>
      </c>
      <c r="O23" s="17">
        <f t="shared" si="11"/>
        <v>0</v>
      </c>
      <c r="P23" s="17"/>
      <c r="Q23" s="17"/>
      <c r="R23" s="17"/>
      <c r="S23" s="17"/>
      <c r="U23" s="101" t="s">
        <v>281</v>
      </c>
      <c r="V23" s="99">
        <v>71</v>
      </c>
      <c r="W23" s="100">
        <v>142</v>
      </c>
    </row>
    <row r="24" spans="2:23" x14ac:dyDescent="0.25">
      <c r="U24" s="101" t="s">
        <v>282</v>
      </c>
      <c r="V24" s="99">
        <v>141</v>
      </c>
      <c r="W24" s="100">
        <v>282</v>
      </c>
    </row>
    <row r="25" spans="2:23" x14ac:dyDescent="0.25">
      <c r="B25" s="58" t="s">
        <v>288</v>
      </c>
      <c r="C25" s="59">
        <f>SUM(C20:C24)</f>
        <v>0</v>
      </c>
      <c r="D25" s="251"/>
      <c r="E25" s="251"/>
      <c r="F25" s="251"/>
      <c r="U25" s="101" t="s">
        <v>289</v>
      </c>
      <c r="V25" s="99">
        <v>177</v>
      </c>
      <c r="W25" s="100">
        <v>354</v>
      </c>
    </row>
    <row r="26" spans="2:23" x14ac:dyDescent="0.25">
      <c r="U26" s="101" t="s">
        <v>290</v>
      </c>
      <c r="V26" s="99">
        <v>70</v>
      </c>
      <c r="W26" s="100">
        <v>140</v>
      </c>
    </row>
    <row r="27" spans="2:23" x14ac:dyDescent="0.25">
      <c r="B27" s="1792" t="s">
        <v>105</v>
      </c>
      <c r="C27" s="1792"/>
      <c r="D27" s="1792"/>
      <c r="E27" s="1792"/>
      <c r="F27" s="1792"/>
      <c r="G27" s="1792"/>
      <c r="H27" s="1792"/>
      <c r="I27" s="1792"/>
      <c r="J27" s="1792"/>
      <c r="K27" s="1792"/>
      <c r="L27" s="1792"/>
      <c r="M27" s="1792"/>
      <c r="N27" s="1792"/>
      <c r="O27" s="1792"/>
      <c r="P27" s="1792"/>
      <c r="Q27" s="1792"/>
      <c r="R27" s="1792"/>
      <c r="S27" s="1792"/>
      <c r="U27" s="101" t="s">
        <v>291</v>
      </c>
      <c r="V27" s="99">
        <v>30</v>
      </c>
      <c r="W27" s="100">
        <v>60</v>
      </c>
    </row>
    <row r="28" spans="2:23" x14ac:dyDescent="0.25">
      <c r="B28" t="s">
        <v>260</v>
      </c>
      <c r="C28" t="s">
        <v>108</v>
      </c>
      <c r="D28" t="s">
        <v>261</v>
      </c>
      <c r="E28" t="s">
        <v>262</v>
      </c>
      <c r="F28" t="s">
        <v>263</v>
      </c>
      <c r="G28" t="s">
        <v>264</v>
      </c>
      <c r="H28" t="s">
        <v>265</v>
      </c>
      <c r="I28" t="s">
        <v>266</v>
      </c>
      <c r="J28" t="s">
        <v>267</v>
      </c>
      <c r="K28" t="s">
        <v>268</v>
      </c>
      <c r="L28" s="7" t="s">
        <v>269</v>
      </c>
      <c r="M28" s="7" t="s">
        <v>249</v>
      </c>
      <c r="N28" s="7" t="s">
        <v>270</v>
      </c>
      <c r="O28" t="s">
        <v>271</v>
      </c>
      <c r="P28" t="s">
        <v>272</v>
      </c>
      <c r="Q28" t="s">
        <v>273</v>
      </c>
      <c r="R28" t="s">
        <v>274</v>
      </c>
      <c r="S28" t="s">
        <v>275</v>
      </c>
      <c r="U28" s="101" t="s">
        <v>292</v>
      </c>
      <c r="V28" s="99">
        <v>28</v>
      </c>
      <c r="W28" s="100">
        <v>56</v>
      </c>
    </row>
    <row r="29" spans="2:23" s="17" customFormat="1" x14ac:dyDescent="0.25">
      <c r="B29" s="20"/>
      <c r="C29" s="17">
        <f>((H29+K29+Q29+R29+S29+P29)*F29)+O29</f>
        <v>0</v>
      </c>
      <c r="D29" s="20" t="s">
        <v>277</v>
      </c>
      <c r="E29" s="252">
        <v>0</v>
      </c>
      <c r="F29" s="109">
        <v>0</v>
      </c>
      <c r="G29" s="19">
        <f>IF(E29=0, 0, E29+2)</f>
        <v>0</v>
      </c>
      <c r="H29" s="17">
        <f>IF(D29="In-State", G29*$C$6, IF(D29="Out-of-State", G29*$D$6, ""))</f>
        <v>0</v>
      </c>
      <c r="I29" s="19">
        <f>IF(E29=0, 0, E29+2)</f>
        <v>0</v>
      </c>
      <c r="K29" s="17">
        <f>I29*J29</f>
        <v>0</v>
      </c>
      <c r="L29" s="105"/>
      <c r="N29" s="96" t="str">
        <f>IFERROR(INDEX($V$4:$W$103,MATCH(M29,$U$4:$U$103,0),MATCH(L29,$V$3:$W$3,0)),"")</f>
        <v/>
      </c>
      <c r="O29" s="17">
        <f>IF(N29="",0,N29*0.625)</f>
        <v>0</v>
      </c>
      <c r="U29" s="101" t="s">
        <v>278</v>
      </c>
      <c r="V29" s="99">
        <v>142</v>
      </c>
      <c r="W29" s="100">
        <v>284</v>
      </c>
    </row>
    <row r="30" spans="2:23" x14ac:dyDescent="0.25">
      <c r="B30" s="20"/>
      <c r="C30" s="17">
        <f t="shared" ref="C30:C32" si="12">((H30+K30+Q30+R30+S30+P30)*F30)+O30</f>
        <v>0</v>
      </c>
      <c r="D30" s="20" t="s">
        <v>277</v>
      </c>
      <c r="E30" s="252">
        <v>0</v>
      </c>
      <c r="F30" s="109">
        <v>0</v>
      </c>
      <c r="G30" s="19">
        <f t="shared" ref="G30:G32" si="13">IF(E30=0, 0, E30+2)</f>
        <v>0</v>
      </c>
      <c r="H30" s="17">
        <f>IF(D30="In-State", G30*$C$6, IF(D30="Out-of-State", G30*$D$6, ""))</f>
        <v>0</v>
      </c>
      <c r="I30" s="19">
        <f t="shared" ref="I30:I32" si="14">IF(E30=0, 0, E30+2)</f>
        <v>0</v>
      </c>
      <c r="J30" s="17"/>
      <c r="K30" s="17">
        <f t="shared" ref="K30:K32" si="15">I30*J30</f>
        <v>0</v>
      </c>
      <c r="L30" s="105"/>
      <c r="M30" s="17"/>
      <c r="N30" s="96" t="str">
        <f t="shared" ref="N30:N32" si="16">IFERROR(INDEX($V$4:$W$103,MATCH(M30,$U$4:$U$103,0),MATCH(L30,$V$3:$W$3,0)),"")</f>
        <v/>
      </c>
      <c r="O30" s="17">
        <f t="shared" ref="O30:O32" si="17">IF(N30="",0,N30*0.625)</f>
        <v>0</v>
      </c>
      <c r="P30" s="17"/>
      <c r="Q30" s="17"/>
      <c r="R30" s="17"/>
      <c r="S30" s="17"/>
      <c r="U30" s="101" t="s">
        <v>279</v>
      </c>
      <c r="V30" s="99">
        <v>71</v>
      </c>
      <c r="W30" s="100">
        <v>142</v>
      </c>
    </row>
    <row r="31" spans="2:23" x14ac:dyDescent="0.25">
      <c r="B31" s="20"/>
      <c r="C31" s="17">
        <f t="shared" si="12"/>
        <v>0</v>
      </c>
      <c r="D31" s="20" t="s">
        <v>277</v>
      </c>
      <c r="E31" s="252">
        <v>0</v>
      </c>
      <c r="F31" s="109">
        <v>0</v>
      </c>
      <c r="G31" s="19">
        <f t="shared" si="13"/>
        <v>0</v>
      </c>
      <c r="H31" s="17">
        <f>IF(D31="In-State", G31*$C$6, IF(D31="Out-of-State", G31*$D$6, ""))</f>
        <v>0</v>
      </c>
      <c r="I31" s="19">
        <f t="shared" si="14"/>
        <v>0</v>
      </c>
      <c r="J31" s="17"/>
      <c r="K31" s="17">
        <f t="shared" si="15"/>
        <v>0</v>
      </c>
      <c r="L31" s="105"/>
      <c r="M31" s="17"/>
      <c r="N31" s="96" t="str">
        <f t="shared" si="16"/>
        <v/>
      </c>
      <c r="O31" s="17">
        <f t="shared" si="17"/>
        <v>0</v>
      </c>
      <c r="P31" s="17"/>
      <c r="Q31" s="17"/>
      <c r="R31" s="17"/>
      <c r="S31" s="17"/>
      <c r="U31" s="101" t="s">
        <v>280</v>
      </c>
      <c r="V31" s="99">
        <v>76</v>
      </c>
      <c r="W31" s="100">
        <v>152</v>
      </c>
    </row>
    <row r="32" spans="2:23" x14ac:dyDescent="0.25">
      <c r="B32" s="20"/>
      <c r="C32" s="17">
        <f t="shared" si="12"/>
        <v>0</v>
      </c>
      <c r="D32" s="20" t="s">
        <v>277</v>
      </c>
      <c r="E32" s="252">
        <v>0</v>
      </c>
      <c r="F32" s="109">
        <v>0</v>
      </c>
      <c r="G32" s="19">
        <f t="shared" si="13"/>
        <v>0</v>
      </c>
      <c r="H32" s="17">
        <f>IF(D32="In-State", G32*$C$6, IF(D32="Out-of-State", G32*$D$6, ""))</f>
        <v>0</v>
      </c>
      <c r="I32" s="19">
        <f t="shared" si="14"/>
        <v>0</v>
      </c>
      <c r="J32" s="17"/>
      <c r="K32" s="17">
        <f t="shared" si="15"/>
        <v>0</v>
      </c>
      <c r="L32" s="105"/>
      <c r="M32" s="17"/>
      <c r="N32" s="96" t="str">
        <f t="shared" si="16"/>
        <v/>
      </c>
      <c r="O32" s="17">
        <f t="shared" si="17"/>
        <v>0</v>
      </c>
      <c r="P32" s="17"/>
      <c r="Q32" s="17"/>
      <c r="R32" s="17"/>
      <c r="S32" s="17"/>
      <c r="U32" s="101" t="s">
        <v>281</v>
      </c>
      <c r="V32" s="99">
        <v>71</v>
      </c>
      <c r="W32" s="100">
        <v>142</v>
      </c>
    </row>
    <row r="33" spans="2:23" x14ac:dyDescent="0.25">
      <c r="U33" s="101" t="s">
        <v>282</v>
      </c>
      <c r="V33" s="99">
        <v>141</v>
      </c>
      <c r="W33" s="100">
        <v>282</v>
      </c>
    </row>
    <row r="34" spans="2:23" x14ac:dyDescent="0.25">
      <c r="B34" s="58" t="s">
        <v>293</v>
      </c>
      <c r="C34" s="59">
        <f>SUM(C29:C33)</f>
        <v>0</v>
      </c>
      <c r="D34" s="251"/>
      <c r="E34" s="251"/>
      <c r="F34" s="251"/>
      <c r="U34" s="101" t="s">
        <v>294</v>
      </c>
      <c r="V34" s="99">
        <v>311</v>
      </c>
      <c r="W34" s="100">
        <v>622</v>
      </c>
    </row>
    <row r="35" spans="2:23" x14ac:dyDescent="0.25">
      <c r="U35" s="101" t="s">
        <v>295</v>
      </c>
      <c r="V35" s="99">
        <v>67</v>
      </c>
      <c r="W35" s="100">
        <v>134</v>
      </c>
    </row>
    <row r="36" spans="2:23" x14ac:dyDescent="0.25">
      <c r="B36" s="1792" t="s">
        <v>106</v>
      </c>
      <c r="C36" s="1792"/>
      <c r="D36" s="1792"/>
      <c r="E36" s="1792"/>
      <c r="F36" s="1792"/>
      <c r="G36" s="1792"/>
      <c r="H36" s="1792"/>
      <c r="I36" s="1792"/>
      <c r="J36" s="1792"/>
      <c r="K36" s="1792"/>
      <c r="L36" s="1792"/>
      <c r="M36" s="1792"/>
      <c r="N36" s="1792"/>
      <c r="O36" s="1792"/>
      <c r="P36" s="1792"/>
      <c r="Q36" s="1792"/>
      <c r="R36" s="1792"/>
      <c r="S36" s="1792"/>
      <c r="U36" s="101" t="s">
        <v>296</v>
      </c>
      <c r="V36" s="99">
        <v>50</v>
      </c>
      <c r="W36" s="100">
        <v>100</v>
      </c>
    </row>
    <row r="37" spans="2:23" x14ac:dyDescent="0.25">
      <c r="B37" t="s">
        <v>260</v>
      </c>
      <c r="C37" t="s">
        <v>108</v>
      </c>
      <c r="D37" t="s">
        <v>261</v>
      </c>
      <c r="E37" t="s">
        <v>262</v>
      </c>
      <c r="F37" t="s">
        <v>263</v>
      </c>
      <c r="G37" t="s">
        <v>264</v>
      </c>
      <c r="H37" t="s">
        <v>265</v>
      </c>
      <c r="I37" t="s">
        <v>266</v>
      </c>
      <c r="J37" t="s">
        <v>267</v>
      </c>
      <c r="K37" t="s">
        <v>268</v>
      </c>
      <c r="L37" s="7" t="s">
        <v>269</v>
      </c>
      <c r="M37" s="7" t="s">
        <v>249</v>
      </c>
      <c r="N37" s="7" t="s">
        <v>270</v>
      </c>
      <c r="O37" t="s">
        <v>271</v>
      </c>
      <c r="P37" t="s">
        <v>272</v>
      </c>
      <c r="Q37" t="s">
        <v>273</v>
      </c>
      <c r="R37" t="s">
        <v>274</v>
      </c>
      <c r="S37" t="s">
        <v>275</v>
      </c>
      <c r="U37" s="101" t="s">
        <v>297</v>
      </c>
      <c r="V37" s="99">
        <v>28</v>
      </c>
      <c r="W37" s="100">
        <v>56</v>
      </c>
    </row>
    <row r="38" spans="2:23" s="17" customFormat="1" x14ac:dyDescent="0.25">
      <c r="B38" s="20"/>
      <c r="C38" s="17">
        <f>((H38+K38+Q38+R38+S38+P38)*F38)+O38</f>
        <v>0</v>
      </c>
      <c r="D38" s="20" t="s">
        <v>277</v>
      </c>
      <c r="E38" s="252">
        <v>0</v>
      </c>
      <c r="F38" s="109">
        <v>0</v>
      </c>
      <c r="G38" s="19">
        <f>IF(E38=0, 0, E38+2)</f>
        <v>0</v>
      </c>
      <c r="H38" s="17">
        <f>IF(D38="In-State", G38*$C$6, IF(D38="Out-of-State", G38*$D$6, ""))</f>
        <v>0</v>
      </c>
      <c r="I38" s="19">
        <f>IF(E38=0, 0, E38+2)</f>
        <v>0</v>
      </c>
      <c r="K38" s="17">
        <f>I38*J38</f>
        <v>0</v>
      </c>
      <c r="L38" s="105"/>
      <c r="N38" s="96" t="str">
        <f>IFERROR(INDEX($V$4:$W$103,MATCH(M38,$U$4:$U$103,0),MATCH(L38,#REF!,0)),"")</f>
        <v/>
      </c>
      <c r="O38" s="17">
        <f>IF(N38="",0,N38*0.625)</f>
        <v>0</v>
      </c>
      <c r="U38" s="101" t="s">
        <v>278</v>
      </c>
      <c r="V38" s="99">
        <v>142</v>
      </c>
      <c r="W38" s="100">
        <v>284</v>
      </c>
    </row>
    <row r="39" spans="2:23" x14ac:dyDescent="0.25">
      <c r="B39" s="20"/>
      <c r="C39" s="17">
        <f t="shared" ref="C39:C41" si="18">((H39+K39+Q39+R39+S39+P39)*F39)+O39</f>
        <v>0</v>
      </c>
      <c r="D39" s="20" t="s">
        <v>277</v>
      </c>
      <c r="E39" s="252">
        <v>0</v>
      </c>
      <c r="F39" s="109">
        <v>0</v>
      </c>
      <c r="G39" s="19">
        <f t="shared" ref="G39:G41" si="19">IF(E39=0, 0, E39+2)</f>
        <v>0</v>
      </c>
      <c r="H39" s="17">
        <f>IF(D39="In-State", G39*$C$6, IF(D39="Out-of-State", G39*$D$6, ""))</f>
        <v>0</v>
      </c>
      <c r="I39" s="19">
        <f t="shared" ref="I39:I41" si="20">IF(E39=0, 0, E39+2)</f>
        <v>0</v>
      </c>
      <c r="J39" s="17"/>
      <c r="K39" s="17">
        <f t="shared" ref="K39:K41" si="21">I39*J39</f>
        <v>0</v>
      </c>
      <c r="L39" s="105"/>
      <c r="M39" s="17"/>
      <c r="N39" s="96" t="str">
        <f>IFERROR(INDEX($V$4:$W$103,MATCH(M39,$U$4:$U$103,0),MATCH(L39,#REF!,0)),"")</f>
        <v/>
      </c>
      <c r="O39" s="17">
        <f t="shared" ref="O39:O41" si="22">IF(N39="",0,N39*0.625)</f>
        <v>0</v>
      </c>
      <c r="P39" s="17"/>
      <c r="Q39" s="17"/>
      <c r="R39" s="17"/>
      <c r="S39" s="17"/>
      <c r="U39" s="101" t="s">
        <v>279</v>
      </c>
      <c r="V39" s="99">
        <v>71</v>
      </c>
      <c r="W39" s="100">
        <v>142</v>
      </c>
    </row>
    <row r="40" spans="2:23" x14ac:dyDescent="0.25">
      <c r="B40" s="20"/>
      <c r="C40" s="17">
        <f t="shared" si="18"/>
        <v>0</v>
      </c>
      <c r="D40" s="20" t="s">
        <v>277</v>
      </c>
      <c r="E40" s="252">
        <v>0</v>
      </c>
      <c r="F40" s="109">
        <v>0</v>
      </c>
      <c r="G40" s="19">
        <f t="shared" si="19"/>
        <v>0</v>
      </c>
      <c r="H40" s="17">
        <f>IF(D40="In-State", G40*$C$6, IF(D40="Out-of-State", G40*$D$6, ""))</f>
        <v>0</v>
      </c>
      <c r="I40" s="19">
        <f t="shared" si="20"/>
        <v>0</v>
      </c>
      <c r="J40" s="17"/>
      <c r="K40" s="17">
        <f t="shared" si="21"/>
        <v>0</v>
      </c>
      <c r="L40" s="105"/>
      <c r="M40" s="17"/>
      <c r="N40" s="96" t="str">
        <f>IFERROR(INDEX($V$4:$W$103,MATCH(M40,$U$4:$U$103,0),MATCH(L40,#REF!,0)),"")</f>
        <v/>
      </c>
      <c r="O40" s="17">
        <f t="shared" si="22"/>
        <v>0</v>
      </c>
      <c r="P40" s="17"/>
      <c r="Q40" s="17"/>
      <c r="R40" s="17"/>
      <c r="S40" s="17"/>
      <c r="U40" s="101" t="s">
        <v>280</v>
      </c>
      <c r="V40" s="99">
        <v>76</v>
      </c>
      <c r="W40" s="100">
        <v>152</v>
      </c>
    </row>
    <row r="41" spans="2:23" x14ac:dyDescent="0.25">
      <c r="B41" s="20"/>
      <c r="C41" s="17">
        <f t="shared" si="18"/>
        <v>0</v>
      </c>
      <c r="D41" s="20" t="s">
        <v>277</v>
      </c>
      <c r="E41" s="252">
        <v>0</v>
      </c>
      <c r="F41" s="109">
        <v>0</v>
      </c>
      <c r="G41" s="19">
        <f t="shared" si="19"/>
        <v>0</v>
      </c>
      <c r="H41" s="17">
        <f>IF(D41="In-State", G41*$C$6, IF(D41="Out-of-State", G41*$D$6, ""))</f>
        <v>0</v>
      </c>
      <c r="I41" s="19">
        <f t="shared" si="20"/>
        <v>0</v>
      </c>
      <c r="J41" s="17"/>
      <c r="K41" s="17">
        <f t="shared" si="21"/>
        <v>0</v>
      </c>
      <c r="L41" s="105"/>
      <c r="M41" s="17"/>
      <c r="N41" s="96" t="str">
        <f>IFERROR(INDEX($V$4:$W$103,MATCH(M41,$U$4:$U$103,0),MATCH(L41,#REF!,0)),"")</f>
        <v/>
      </c>
      <c r="O41" s="17">
        <f t="shared" si="22"/>
        <v>0</v>
      </c>
      <c r="P41" s="17"/>
      <c r="Q41" s="17"/>
      <c r="R41" s="17"/>
      <c r="S41" s="17"/>
      <c r="U41" s="101" t="s">
        <v>281</v>
      </c>
      <c r="V41" s="99">
        <v>71</v>
      </c>
      <c r="W41" s="100">
        <v>142</v>
      </c>
    </row>
    <row r="42" spans="2:23" x14ac:dyDescent="0.25">
      <c r="U42" s="101" t="s">
        <v>282</v>
      </c>
      <c r="V42" s="99">
        <v>141</v>
      </c>
      <c r="W42" s="100">
        <v>282</v>
      </c>
    </row>
    <row r="43" spans="2:23" x14ac:dyDescent="0.25">
      <c r="B43" s="58" t="s">
        <v>298</v>
      </c>
      <c r="C43" s="59">
        <f>SUM(C38:C42)</f>
        <v>0</v>
      </c>
      <c r="D43" s="251"/>
      <c r="E43" s="251"/>
      <c r="F43" s="251"/>
      <c r="U43" s="101" t="s">
        <v>299</v>
      </c>
      <c r="V43" s="99">
        <v>110</v>
      </c>
      <c r="W43" s="100">
        <v>220</v>
      </c>
    </row>
    <row r="44" spans="2:23" x14ac:dyDescent="0.25">
      <c r="U44" s="101" t="s">
        <v>300</v>
      </c>
      <c r="V44" s="99">
        <v>336</v>
      </c>
      <c r="W44" s="100">
        <v>672</v>
      </c>
    </row>
    <row r="45" spans="2:23" x14ac:dyDescent="0.25">
      <c r="B45" s="1792" t="s">
        <v>107</v>
      </c>
      <c r="C45" s="1792"/>
      <c r="D45" s="1792"/>
      <c r="E45" s="1792"/>
      <c r="F45" s="1792"/>
      <c r="G45" s="1792"/>
      <c r="H45" s="1792"/>
      <c r="I45" s="1792"/>
      <c r="J45" s="1792"/>
      <c r="K45" s="1792"/>
      <c r="L45" s="1792"/>
      <c r="M45" s="1792"/>
      <c r="N45" s="1792"/>
      <c r="O45" s="1792"/>
      <c r="P45" s="1792"/>
      <c r="Q45" s="1792"/>
      <c r="R45" s="1792"/>
      <c r="S45" s="1792"/>
      <c r="U45" s="101" t="s">
        <v>301</v>
      </c>
      <c r="V45" s="99">
        <v>77</v>
      </c>
      <c r="W45" s="100">
        <v>154</v>
      </c>
    </row>
    <row r="46" spans="2:23" x14ac:dyDescent="0.25">
      <c r="B46" t="s">
        <v>260</v>
      </c>
      <c r="C46" t="s">
        <v>108</v>
      </c>
      <c r="D46" t="s">
        <v>261</v>
      </c>
      <c r="E46" t="s">
        <v>262</v>
      </c>
      <c r="F46" t="s">
        <v>263</v>
      </c>
      <c r="G46" t="s">
        <v>264</v>
      </c>
      <c r="H46" t="s">
        <v>265</v>
      </c>
      <c r="I46" t="s">
        <v>266</v>
      </c>
      <c r="J46" t="s">
        <v>267</v>
      </c>
      <c r="K46" t="s">
        <v>268</v>
      </c>
      <c r="L46" s="7" t="s">
        <v>269</v>
      </c>
      <c r="M46" s="7" t="s">
        <v>249</v>
      </c>
      <c r="N46" s="7" t="s">
        <v>270</v>
      </c>
      <c r="O46" t="s">
        <v>271</v>
      </c>
      <c r="P46" t="s">
        <v>272</v>
      </c>
      <c r="Q46" t="s">
        <v>273</v>
      </c>
      <c r="R46" t="s">
        <v>274</v>
      </c>
      <c r="S46" t="s">
        <v>275</v>
      </c>
      <c r="U46" s="101" t="s">
        <v>302</v>
      </c>
      <c r="V46" s="99">
        <v>100</v>
      </c>
      <c r="W46" s="100">
        <v>200</v>
      </c>
    </row>
    <row r="47" spans="2:23" s="17" customFormat="1" x14ac:dyDescent="0.25">
      <c r="B47" s="20"/>
      <c r="C47" s="17">
        <f>((H47+K47+Q47+R47+S47+P47)*F47)+O47</f>
        <v>0</v>
      </c>
      <c r="D47" s="20" t="s">
        <v>277</v>
      </c>
      <c r="E47" s="252">
        <v>0</v>
      </c>
      <c r="F47" s="109">
        <v>0</v>
      </c>
      <c r="G47" s="19">
        <f>IF(E47=0, 0, E47+2)</f>
        <v>0</v>
      </c>
      <c r="H47" s="17">
        <f>IF(D47="In-State", G47*$C$6, IF(D47="Out-of-State", G47*$D$6, ""))</f>
        <v>0</v>
      </c>
      <c r="I47" s="19">
        <f>IF(E47=0, 0, E47+2)</f>
        <v>0</v>
      </c>
      <c r="K47" s="17">
        <f>I47*J47</f>
        <v>0</v>
      </c>
      <c r="L47" s="105"/>
      <c r="N47" s="96" t="str">
        <f>IFERROR(INDEX($V$4:$W$103,MATCH(M47,$U$4:$U$103,0),MATCH(L47,$V$3:$W$3,0)),"")</f>
        <v/>
      </c>
      <c r="O47" s="17">
        <f>IF(N47="",0,N47*0.625)</f>
        <v>0</v>
      </c>
      <c r="U47" s="101" t="s">
        <v>278</v>
      </c>
      <c r="V47" s="99">
        <v>142</v>
      </c>
      <c r="W47" s="100">
        <v>284</v>
      </c>
    </row>
    <row r="48" spans="2:23" x14ac:dyDescent="0.25">
      <c r="B48" s="20"/>
      <c r="C48" s="17">
        <f t="shared" ref="C48:C50" si="23">((H48+K48+Q48+R48+S48+P48)*F48)+O48</f>
        <v>0</v>
      </c>
      <c r="D48" s="20" t="s">
        <v>277</v>
      </c>
      <c r="E48" s="252">
        <v>0</v>
      </c>
      <c r="F48" s="109">
        <v>0</v>
      </c>
      <c r="G48" s="19">
        <f t="shared" ref="G48:G50" si="24">IF(E48=0, 0, E48+2)</f>
        <v>0</v>
      </c>
      <c r="H48" s="17">
        <f>IF(D48="In-State", G48*$C$6, IF(D48="Out-of-State", G48*$D$6, ""))</f>
        <v>0</v>
      </c>
      <c r="I48" s="19">
        <f t="shared" ref="I48:I50" si="25">IF(E48=0, 0, E48+2)</f>
        <v>0</v>
      </c>
      <c r="J48" s="17"/>
      <c r="K48" s="17">
        <f t="shared" ref="K48:K50" si="26">I48*J48</f>
        <v>0</v>
      </c>
      <c r="L48" s="105"/>
      <c r="M48" s="17"/>
      <c r="N48" s="96" t="str">
        <f t="shared" ref="N48:N50" si="27">IFERROR(INDEX($V$4:$W$103,MATCH(M48,$U$4:$U$103,0),MATCH(L48,$V$3:$W$3,0)),"")</f>
        <v/>
      </c>
      <c r="O48" s="17">
        <f t="shared" ref="O48:O50" si="28">IF(N48="",0,N48*0.625)</f>
        <v>0</v>
      </c>
      <c r="P48" s="17"/>
      <c r="Q48" s="17"/>
      <c r="R48" s="17"/>
      <c r="S48" s="17"/>
      <c r="U48" s="101" t="s">
        <v>279</v>
      </c>
      <c r="V48" s="99">
        <v>71</v>
      </c>
      <c r="W48" s="100">
        <v>142</v>
      </c>
    </row>
    <row r="49" spans="2:23" x14ac:dyDescent="0.25">
      <c r="B49" s="20"/>
      <c r="C49" s="17">
        <f t="shared" si="23"/>
        <v>0</v>
      </c>
      <c r="D49" s="20" t="s">
        <v>277</v>
      </c>
      <c r="E49" s="252">
        <v>0</v>
      </c>
      <c r="F49" s="109">
        <v>0</v>
      </c>
      <c r="G49" s="19">
        <f t="shared" si="24"/>
        <v>0</v>
      </c>
      <c r="H49" s="17">
        <f>IF(D49="In-State", G49*$C$6, IF(D49="Out-of-State", G49*$D$6, ""))</f>
        <v>0</v>
      </c>
      <c r="I49" s="19">
        <f t="shared" si="25"/>
        <v>0</v>
      </c>
      <c r="J49" s="17"/>
      <c r="K49" s="17">
        <f t="shared" si="26"/>
        <v>0</v>
      </c>
      <c r="L49" s="105"/>
      <c r="M49" s="17"/>
      <c r="N49" s="96" t="str">
        <f t="shared" si="27"/>
        <v/>
      </c>
      <c r="O49" s="17">
        <f t="shared" si="28"/>
        <v>0</v>
      </c>
      <c r="P49" s="17"/>
      <c r="Q49" s="17"/>
      <c r="R49" s="17"/>
      <c r="S49" s="17"/>
      <c r="U49" s="101" t="s">
        <v>280</v>
      </c>
      <c r="V49" s="99">
        <v>76</v>
      </c>
      <c r="W49" s="100">
        <v>152</v>
      </c>
    </row>
    <row r="50" spans="2:23" x14ac:dyDescent="0.25">
      <c r="B50" s="20"/>
      <c r="C50" s="17">
        <f t="shared" si="23"/>
        <v>0</v>
      </c>
      <c r="D50" s="20" t="s">
        <v>277</v>
      </c>
      <c r="E50" s="252">
        <v>0</v>
      </c>
      <c r="F50" s="109">
        <v>0</v>
      </c>
      <c r="G50" s="19">
        <f t="shared" si="24"/>
        <v>0</v>
      </c>
      <c r="H50" s="17">
        <f>IF(D50="In-State", G50*$C$6, IF(D50="Out-of-State", G50*$D$6, ""))</f>
        <v>0</v>
      </c>
      <c r="I50" s="19">
        <f t="shared" si="25"/>
        <v>0</v>
      </c>
      <c r="J50" s="17"/>
      <c r="K50" s="17">
        <f t="shared" si="26"/>
        <v>0</v>
      </c>
      <c r="L50" s="105"/>
      <c r="M50" s="17"/>
      <c r="N50" s="96" t="str">
        <f t="shared" si="27"/>
        <v/>
      </c>
      <c r="O50" s="17">
        <f t="shared" si="28"/>
        <v>0</v>
      </c>
      <c r="P50" s="17"/>
      <c r="Q50" s="17"/>
      <c r="R50" s="17"/>
      <c r="S50" s="17"/>
      <c r="U50" s="101" t="s">
        <v>281</v>
      </c>
      <c r="V50" s="99">
        <v>71</v>
      </c>
      <c r="W50" s="100">
        <v>142</v>
      </c>
    </row>
    <row r="51" spans="2:23" x14ac:dyDescent="0.25">
      <c r="U51" s="101" t="s">
        <v>282</v>
      </c>
      <c r="V51" s="99">
        <v>141</v>
      </c>
      <c r="W51" s="100">
        <v>282</v>
      </c>
    </row>
    <row r="52" spans="2:23" x14ac:dyDescent="0.25">
      <c r="B52" s="58" t="s">
        <v>303</v>
      </c>
      <c r="C52" s="59">
        <f>SUM(C47:C51)</f>
        <v>0</v>
      </c>
      <c r="D52" s="251"/>
      <c r="E52" s="251"/>
      <c r="F52" s="251"/>
      <c r="U52" s="101" t="s">
        <v>304</v>
      </c>
      <c r="V52" s="99">
        <v>197</v>
      </c>
      <c r="W52" s="100">
        <v>394</v>
      </c>
    </row>
    <row r="53" spans="2:23" x14ac:dyDescent="0.25">
      <c r="U53" s="101" t="s">
        <v>305</v>
      </c>
      <c r="V53" s="99">
        <v>384</v>
      </c>
      <c r="W53" s="100">
        <v>768</v>
      </c>
    </row>
    <row r="54" spans="2:23" x14ac:dyDescent="0.25">
      <c r="U54" s="101" t="s">
        <v>306</v>
      </c>
      <c r="V54" s="99">
        <v>515</v>
      </c>
      <c r="W54" s="100">
        <v>1030</v>
      </c>
    </row>
    <row r="55" spans="2:23" x14ac:dyDescent="0.25">
      <c r="U55" s="101" t="s">
        <v>307</v>
      </c>
      <c r="V55" s="99">
        <v>165</v>
      </c>
      <c r="W55" s="100">
        <v>330</v>
      </c>
    </row>
    <row r="56" spans="2:23" x14ac:dyDescent="0.25">
      <c r="B56" s="11" t="s">
        <v>308</v>
      </c>
      <c r="D56" s="11"/>
      <c r="E56" s="11"/>
      <c r="U56" s="101" t="s">
        <v>309</v>
      </c>
      <c r="V56" s="99">
        <v>30</v>
      </c>
      <c r="W56" s="100">
        <v>60</v>
      </c>
    </row>
    <row r="57" spans="2:23" ht="15" customHeight="1" x14ac:dyDescent="0.25">
      <c r="B57" s="1788" t="s">
        <v>310</v>
      </c>
      <c r="C57" s="1788"/>
      <c r="D57" s="1788"/>
      <c r="E57" s="1788"/>
      <c r="F57" s="1788"/>
      <c r="G57" s="1788"/>
      <c r="H57" s="1788"/>
      <c r="U57" s="101" t="s">
        <v>311</v>
      </c>
      <c r="V57" s="99">
        <v>286</v>
      </c>
      <c r="W57" s="100">
        <v>536</v>
      </c>
    </row>
    <row r="58" spans="2:23" x14ac:dyDescent="0.25">
      <c r="B58" s="1788"/>
      <c r="C58" s="1788"/>
      <c r="D58" s="1788"/>
      <c r="E58" s="1788"/>
      <c r="F58" s="1788"/>
      <c r="G58" s="1788"/>
      <c r="H58" s="1788"/>
      <c r="U58" s="101" t="s">
        <v>312</v>
      </c>
      <c r="V58" s="99">
        <v>106</v>
      </c>
      <c r="W58" s="100">
        <v>212</v>
      </c>
    </row>
    <row r="59" spans="2:23" x14ac:dyDescent="0.25">
      <c r="B59" s="13" t="s">
        <v>313</v>
      </c>
      <c r="C59" s="1781" t="s">
        <v>314</v>
      </c>
      <c r="D59" s="1781"/>
      <c r="E59" s="1781"/>
      <c r="F59" s="1781"/>
      <c r="U59" s="101" t="s">
        <v>315</v>
      </c>
      <c r="V59" s="99">
        <v>125</v>
      </c>
      <c r="W59" s="100">
        <v>250</v>
      </c>
    </row>
    <row r="60" spans="2:23" x14ac:dyDescent="0.25">
      <c r="C60" s="1781" t="s">
        <v>316</v>
      </c>
      <c r="D60" s="1781"/>
      <c r="E60" s="1781"/>
      <c r="F60" s="1781"/>
      <c r="U60" s="101" t="s">
        <v>317</v>
      </c>
      <c r="V60" s="99">
        <v>210</v>
      </c>
      <c r="W60" s="100">
        <v>420</v>
      </c>
    </row>
    <row r="61" spans="2:23" x14ac:dyDescent="0.25">
      <c r="B61" s="12"/>
      <c r="C61" s="1780"/>
      <c r="D61" s="1780"/>
      <c r="E61" s="1780"/>
      <c r="F61" s="1780"/>
      <c r="U61" s="101" t="s">
        <v>318</v>
      </c>
      <c r="V61" s="99">
        <v>300</v>
      </c>
      <c r="W61" s="100">
        <v>600</v>
      </c>
    </row>
    <row r="62" spans="2:23" x14ac:dyDescent="0.25">
      <c r="B62" s="13" t="s">
        <v>319</v>
      </c>
      <c r="C62" s="1781" t="s">
        <v>320</v>
      </c>
      <c r="D62" s="1781"/>
      <c r="E62" s="1781"/>
      <c r="F62" s="1781"/>
      <c r="U62" s="101" t="s">
        <v>321</v>
      </c>
      <c r="V62" s="99">
        <v>35</v>
      </c>
      <c r="W62" s="100">
        <v>70</v>
      </c>
    </row>
    <row r="63" spans="2:23" x14ac:dyDescent="0.25">
      <c r="C63" s="1781" t="s">
        <v>322</v>
      </c>
      <c r="D63" s="1781"/>
      <c r="E63" s="1781"/>
      <c r="F63" s="1781"/>
      <c r="U63" s="101" t="s">
        <v>323</v>
      </c>
      <c r="V63" s="99">
        <v>493</v>
      </c>
      <c r="W63" s="100">
        <v>986</v>
      </c>
    </row>
    <row r="64" spans="2:23" x14ac:dyDescent="0.25">
      <c r="B64" s="12"/>
      <c r="C64" s="1780"/>
      <c r="D64" s="1780"/>
      <c r="E64" s="1780"/>
      <c r="F64" s="1780"/>
      <c r="U64" s="101" t="s">
        <v>324</v>
      </c>
      <c r="V64" s="99">
        <v>86</v>
      </c>
      <c r="W64" s="100">
        <v>172</v>
      </c>
    </row>
    <row r="65" spans="2:23" x14ac:dyDescent="0.25">
      <c r="B65" s="13" t="s">
        <v>325</v>
      </c>
      <c r="C65" s="1781" t="s">
        <v>326</v>
      </c>
      <c r="D65" s="1781"/>
      <c r="E65" s="1781"/>
      <c r="F65" s="1781"/>
      <c r="U65" s="101" t="s">
        <v>327</v>
      </c>
      <c r="V65" s="99">
        <v>77</v>
      </c>
      <c r="W65" s="100">
        <v>154</v>
      </c>
    </row>
    <row r="66" spans="2:23" x14ac:dyDescent="0.25">
      <c r="C66" s="1784" t="s">
        <v>328</v>
      </c>
      <c r="D66" s="1785"/>
      <c r="E66" s="1785"/>
      <c r="F66" s="1785"/>
      <c r="U66" s="101" t="s">
        <v>329</v>
      </c>
      <c r="V66" s="99">
        <v>73</v>
      </c>
      <c r="W66" s="100">
        <v>146</v>
      </c>
    </row>
    <row r="67" spans="2:23" x14ac:dyDescent="0.25">
      <c r="C67" s="1781" t="s">
        <v>330</v>
      </c>
      <c r="D67" s="1781"/>
      <c r="E67" s="1781"/>
      <c r="F67" s="1781"/>
      <c r="U67" s="101" t="s">
        <v>331</v>
      </c>
      <c r="V67" s="99">
        <v>196</v>
      </c>
      <c r="W67" s="100">
        <v>392</v>
      </c>
    </row>
    <row r="68" spans="2:23" x14ac:dyDescent="0.25">
      <c r="U68" s="101" t="s">
        <v>332</v>
      </c>
      <c r="V68" s="99">
        <v>453</v>
      </c>
      <c r="W68" s="100">
        <v>906</v>
      </c>
    </row>
    <row r="69" spans="2:23" x14ac:dyDescent="0.25">
      <c r="B69" s="11" t="s">
        <v>333</v>
      </c>
      <c r="D69" s="11"/>
      <c r="E69" s="11"/>
      <c r="U69" s="101" t="s">
        <v>334</v>
      </c>
      <c r="V69" s="99">
        <v>109</v>
      </c>
      <c r="W69" s="100">
        <v>218</v>
      </c>
    </row>
    <row r="70" spans="2:23" x14ac:dyDescent="0.25">
      <c r="B70" s="1787" t="s">
        <v>335</v>
      </c>
      <c r="C70" s="1787"/>
      <c r="D70" s="1787"/>
      <c r="E70" s="1787"/>
      <c r="F70" s="1787"/>
      <c r="G70" s="1787"/>
      <c r="H70" s="1787"/>
      <c r="U70" s="101" t="s">
        <v>336</v>
      </c>
      <c r="V70" s="99">
        <v>210</v>
      </c>
      <c r="W70" s="100">
        <v>420</v>
      </c>
    </row>
    <row r="71" spans="2:23" x14ac:dyDescent="0.25">
      <c r="B71" s="1787"/>
      <c r="C71" s="1787"/>
      <c r="D71" s="1787"/>
      <c r="E71" s="1787"/>
      <c r="F71" s="1787"/>
      <c r="G71" s="1787"/>
      <c r="H71" s="1787"/>
      <c r="U71" s="101" t="s">
        <v>337</v>
      </c>
      <c r="V71" s="99">
        <v>89</v>
      </c>
      <c r="W71" s="100">
        <v>178</v>
      </c>
    </row>
    <row r="72" spans="2:23" x14ac:dyDescent="0.25">
      <c r="B72" s="13" t="s">
        <v>313</v>
      </c>
      <c r="C72" s="1781" t="s">
        <v>314</v>
      </c>
      <c r="D72" s="1781"/>
      <c r="E72" s="1781"/>
      <c r="F72" s="1781"/>
      <c r="G72" s="142"/>
      <c r="H72" s="142"/>
      <c r="U72" s="101" t="s">
        <v>338</v>
      </c>
      <c r="V72" s="99">
        <v>70</v>
      </c>
      <c r="W72" s="100">
        <v>140</v>
      </c>
    </row>
    <row r="73" spans="2:23" x14ac:dyDescent="0.25">
      <c r="C73" s="1785" t="s">
        <v>339</v>
      </c>
      <c r="D73" s="1785"/>
      <c r="E73" s="1785"/>
      <c r="F73" s="1785"/>
      <c r="U73" s="101" t="s">
        <v>340</v>
      </c>
      <c r="V73" s="99">
        <v>409</v>
      </c>
      <c r="W73" s="100">
        <v>818</v>
      </c>
    </row>
    <row r="74" spans="2:23" x14ac:dyDescent="0.25">
      <c r="B74" s="13" t="s">
        <v>319</v>
      </c>
      <c r="C74" s="1786" t="s">
        <v>341</v>
      </c>
      <c r="D74" s="1781"/>
      <c r="E74" s="1781"/>
      <c r="F74" s="1781"/>
      <c r="U74" s="101" t="s">
        <v>342</v>
      </c>
      <c r="V74" s="99">
        <v>160</v>
      </c>
      <c r="W74" s="100">
        <v>320</v>
      </c>
    </row>
    <row r="75" spans="2:23" x14ac:dyDescent="0.25">
      <c r="C75" s="1781" t="s">
        <v>343</v>
      </c>
      <c r="D75" s="1781"/>
      <c r="E75" s="1781"/>
      <c r="F75" s="1781"/>
      <c r="U75" s="101" t="s">
        <v>344</v>
      </c>
      <c r="V75" s="99">
        <v>62</v>
      </c>
      <c r="W75" s="100">
        <v>124</v>
      </c>
    </row>
    <row r="76" spans="2:23" x14ac:dyDescent="0.25">
      <c r="B76" s="13" t="s">
        <v>325</v>
      </c>
      <c r="C76" s="1781" t="s">
        <v>345</v>
      </c>
      <c r="D76" s="1781"/>
      <c r="E76" s="1781"/>
      <c r="F76" s="1781"/>
      <c r="U76" s="101" t="s">
        <v>346</v>
      </c>
      <c r="V76" s="99">
        <v>303</v>
      </c>
      <c r="W76" s="100">
        <v>606</v>
      </c>
    </row>
    <row r="77" spans="2:23" x14ac:dyDescent="0.25">
      <c r="B77" s="11"/>
      <c r="D77" s="11"/>
      <c r="E77" s="11"/>
      <c r="U77" s="101" t="s">
        <v>347</v>
      </c>
      <c r="V77" s="99">
        <v>257</v>
      </c>
      <c r="W77" s="100">
        <v>514</v>
      </c>
    </row>
    <row r="78" spans="2:23" x14ac:dyDescent="0.25">
      <c r="B78" s="14" t="s">
        <v>348</v>
      </c>
      <c r="D78" s="14"/>
      <c r="E78" s="14"/>
      <c r="U78" s="101" t="s">
        <v>349</v>
      </c>
      <c r="V78" s="99">
        <v>293</v>
      </c>
      <c r="W78" s="100">
        <v>586</v>
      </c>
    </row>
    <row r="79" spans="2:23" x14ac:dyDescent="0.25">
      <c r="B79" s="1783" t="s">
        <v>350</v>
      </c>
      <c r="C79" s="1783"/>
      <c r="D79" s="1783"/>
      <c r="E79" s="1783"/>
      <c r="F79" s="1783"/>
      <c r="G79" s="1783"/>
      <c r="H79" s="1783"/>
      <c r="U79" s="106" t="s">
        <v>351</v>
      </c>
      <c r="V79" s="107">
        <v>425</v>
      </c>
      <c r="W79" s="108">
        <v>850</v>
      </c>
    </row>
    <row r="80" spans="2:23" ht="15" customHeight="1" x14ac:dyDescent="0.25">
      <c r="B80" s="1783"/>
      <c r="C80" s="1783"/>
      <c r="D80" s="1783"/>
      <c r="E80" s="1783"/>
      <c r="F80" s="1783"/>
      <c r="G80" s="1783"/>
      <c r="H80" s="1783"/>
      <c r="U80" s="101" t="s">
        <v>352</v>
      </c>
      <c r="V80" s="99">
        <v>390</v>
      </c>
      <c r="W80" s="100">
        <v>780</v>
      </c>
    </row>
    <row r="81" spans="2:23" x14ac:dyDescent="0.25">
      <c r="B81" s="1783"/>
      <c r="C81" s="1783"/>
      <c r="D81" s="1783"/>
      <c r="E81" s="1783"/>
      <c r="F81" s="1783"/>
      <c r="G81" s="1783"/>
      <c r="H81" s="1783"/>
      <c r="U81" s="101" t="s">
        <v>353</v>
      </c>
      <c r="V81" s="99">
        <v>50</v>
      </c>
      <c r="W81" s="100">
        <v>100</v>
      </c>
    </row>
    <row r="82" spans="2:23" x14ac:dyDescent="0.25">
      <c r="U82" s="101" t="s">
        <v>354</v>
      </c>
      <c r="V82" s="99">
        <v>351</v>
      </c>
      <c r="W82" s="100">
        <v>702</v>
      </c>
    </row>
    <row r="83" spans="2:23" x14ac:dyDescent="0.25">
      <c r="B83" s="14" t="s">
        <v>355</v>
      </c>
      <c r="D83" s="14"/>
      <c r="E83" s="14"/>
      <c r="U83" s="101" t="s">
        <v>356</v>
      </c>
      <c r="V83" s="99">
        <v>101</v>
      </c>
      <c r="W83" s="100">
        <v>202</v>
      </c>
    </row>
    <row r="84" spans="2:23" ht="15" customHeight="1" x14ac:dyDescent="0.25">
      <c r="B84" s="1783" t="s">
        <v>357</v>
      </c>
      <c r="C84" s="1783"/>
      <c r="D84" s="1783"/>
      <c r="E84" s="1783"/>
      <c r="F84" s="1783"/>
      <c r="G84" s="1783"/>
      <c r="H84" s="1783"/>
      <c r="U84" s="101" t="s">
        <v>358</v>
      </c>
      <c r="V84" s="99">
        <v>185</v>
      </c>
      <c r="W84" s="100">
        <v>370</v>
      </c>
    </row>
    <row r="85" spans="2:23" x14ac:dyDescent="0.25">
      <c r="B85" s="1783"/>
      <c r="C85" s="1783"/>
      <c r="D85" s="1783"/>
      <c r="E85" s="1783"/>
      <c r="F85" s="1783"/>
      <c r="G85" s="1783"/>
      <c r="H85" s="1783"/>
      <c r="U85" s="101" t="s">
        <v>359</v>
      </c>
      <c r="V85" s="99">
        <v>277</v>
      </c>
      <c r="W85" s="100">
        <v>554</v>
      </c>
    </row>
    <row r="86" spans="2:23" x14ac:dyDescent="0.25">
      <c r="B86" s="1783"/>
      <c r="C86" s="1783"/>
      <c r="D86" s="1783"/>
      <c r="E86" s="1783"/>
      <c r="F86" s="1783"/>
      <c r="G86" s="1783"/>
      <c r="H86" s="1783"/>
      <c r="U86" s="101" t="s">
        <v>360</v>
      </c>
      <c r="V86" s="99">
        <v>129</v>
      </c>
      <c r="W86" s="100">
        <v>258</v>
      </c>
    </row>
    <row r="87" spans="2:23" x14ac:dyDescent="0.25">
      <c r="B87" s="15"/>
      <c r="D87" s="15"/>
      <c r="E87" s="15"/>
      <c r="U87" s="101" t="s">
        <v>361</v>
      </c>
      <c r="V87" s="99">
        <v>63</v>
      </c>
      <c r="W87" s="100">
        <v>126</v>
      </c>
    </row>
    <row r="88" spans="2:23" ht="15" customHeight="1" x14ac:dyDescent="0.25">
      <c r="B88" s="14" t="s">
        <v>362</v>
      </c>
      <c r="D88" s="14"/>
      <c r="E88" s="14"/>
      <c r="G88" s="141"/>
      <c r="H88" s="141"/>
      <c r="U88" s="101" t="s">
        <v>363</v>
      </c>
      <c r="V88" s="99">
        <v>277</v>
      </c>
      <c r="W88" s="100">
        <v>554</v>
      </c>
    </row>
    <row r="89" spans="2:23" x14ac:dyDescent="0.25">
      <c r="B89" s="1783" t="s">
        <v>364</v>
      </c>
      <c r="C89" s="1783"/>
      <c r="D89" s="1783"/>
      <c r="E89" s="1783"/>
      <c r="F89" s="1783"/>
      <c r="G89" s="1783"/>
      <c r="H89" s="1783"/>
      <c r="U89" s="101" t="s">
        <v>365</v>
      </c>
      <c r="V89" s="99">
        <v>390</v>
      </c>
      <c r="W89" s="100">
        <v>780</v>
      </c>
    </row>
    <row r="90" spans="2:23" x14ac:dyDescent="0.25">
      <c r="B90" s="1783"/>
      <c r="C90" s="1783"/>
      <c r="D90" s="1783"/>
      <c r="E90" s="1783"/>
      <c r="F90" s="1783"/>
      <c r="G90" s="1783"/>
      <c r="H90" s="1783"/>
      <c r="U90" s="101" t="s">
        <v>366</v>
      </c>
      <c r="V90" s="99">
        <v>101</v>
      </c>
      <c r="W90" s="100">
        <v>202</v>
      </c>
    </row>
    <row r="91" spans="2:23" x14ac:dyDescent="0.25">
      <c r="B91" s="15"/>
      <c r="D91" s="15"/>
      <c r="E91" s="15"/>
      <c r="U91" s="101" t="s">
        <v>367</v>
      </c>
      <c r="V91" s="99">
        <v>158</v>
      </c>
      <c r="W91" s="100">
        <v>316</v>
      </c>
    </row>
    <row r="92" spans="2:23" ht="15.75" customHeight="1" x14ac:dyDescent="0.25">
      <c r="B92" s="14" t="s">
        <v>368</v>
      </c>
      <c r="D92" s="14"/>
      <c r="E92" s="14"/>
      <c r="U92" s="101" t="s">
        <v>369</v>
      </c>
      <c r="V92" s="99">
        <v>63</v>
      </c>
      <c r="W92" s="100">
        <v>126</v>
      </c>
    </row>
    <row r="93" spans="2:23" x14ac:dyDescent="0.25">
      <c r="B93" s="1783" t="s">
        <v>370</v>
      </c>
      <c r="C93" s="1783"/>
      <c r="D93" s="1783"/>
      <c r="E93" s="1783"/>
      <c r="F93" s="1783"/>
      <c r="G93" s="1783"/>
      <c r="H93" s="1783"/>
      <c r="U93" s="101" t="s">
        <v>371</v>
      </c>
      <c r="V93" s="99">
        <v>8</v>
      </c>
      <c r="W93" s="100">
        <v>16</v>
      </c>
    </row>
    <row r="94" spans="2:23" x14ac:dyDescent="0.25">
      <c r="B94" s="1783"/>
      <c r="C94" s="1783"/>
      <c r="D94" s="1783"/>
      <c r="E94" s="1783"/>
      <c r="F94" s="1783"/>
      <c r="G94" s="1783"/>
      <c r="H94" s="1783"/>
      <c r="U94" s="101" t="s">
        <v>372</v>
      </c>
      <c r="V94" s="99">
        <v>213</v>
      </c>
      <c r="W94" s="100">
        <v>426</v>
      </c>
    </row>
    <row r="95" spans="2:23" x14ac:dyDescent="0.25">
      <c r="B95" s="15"/>
      <c r="D95" s="15"/>
      <c r="E95" s="15"/>
      <c r="U95" s="101" t="s">
        <v>373</v>
      </c>
      <c r="V95" s="99">
        <v>95</v>
      </c>
      <c r="W95" s="100">
        <v>190</v>
      </c>
    </row>
    <row r="96" spans="2:23" x14ac:dyDescent="0.25">
      <c r="B96" s="18" t="s">
        <v>374</v>
      </c>
      <c r="D96" s="18"/>
      <c r="E96" s="18"/>
      <c r="F96" s="18"/>
      <c r="U96" s="101" t="s">
        <v>375</v>
      </c>
      <c r="V96" s="99">
        <v>319</v>
      </c>
      <c r="W96" s="100">
        <v>638</v>
      </c>
    </row>
    <row r="97" spans="2:23" x14ac:dyDescent="0.25">
      <c r="B97" s="1782" t="s">
        <v>376</v>
      </c>
      <c r="C97" s="1782"/>
      <c r="D97" s="1782"/>
      <c r="E97" s="1782"/>
      <c r="F97" s="1782"/>
      <c r="G97" s="1782"/>
      <c r="H97" s="1782"/>
      <c r="U97" s="101" t="s">
        <v>377</v>
      </c>
      <c r="V97" s="99">
        <v>95</v>
      </c>
      <c r="W97" s="100">
        <v>190</v>
      </c>
    </row>
    <row r="98" spans="2:23" x14ac:dyDescent="0.25">
      <c r="B98" s="1782"/>
      <c r="C98" s="1782"/>
      <c r="D98" s="1782"/>
      <c r="E98" s="1782"/>
      <c r="F98" s="1782"/>
      <c r="G98" s="1782"/>
      <c r="H98" s="1782"/>
      <c r="U98" s="101" t="s">
        <v>378</v>
      </c>
      <c r="V98" s="99">
        <v>30</v>
      </c>
      <c r="W98" s="100">
        <v>60</v>
      </c>
    </row>
    <row r="99" spans="2:23" x14ac:dyDescent="0.25">
      <c r="B99" s="1782"/>
      <c r="C99" s="1782"/>
      <c r="D99" s="1782"/>
      <c r="E99" s="1782"/>
      <c r="F99" s="1782"/>
      <c r="G99" s="1782"/>
      <c r="H99" s="1782"/>
      <c r="U99" s="101" t="s">
        <v>379</v>
      </c>
      <c r="V99" s="99">
        <v>68</v>
      </c>
      <c r="W99" s="100">
        <v>136</v>
      </c>
    </row>
    <row r="100" spans="2:23" x14ac:dyDescent="0.25">
      <c r="B100" s="1782"/>
      <c r="C100" s="1782"/>
      <c r="D100" s="1782"/>
      <c r="E100" s="1782"/>
      <c r="F100" s="1782"/>
      <c r="G100" s="1782"/>
      <c r="H100" s="1782"/>
      <c r="U100" s="101" t="s">
        <v>380</v>
      </c>
      <c r="V100" s="99">
        <v>373</v>
      </c>
      <c r="W100" s="100">
        <v>746</v>
      </c>
    </row>
    <row r="101" spans="2:23" x14ac:dyDescent="0.25">
      <c r="B101" s="1782"/>
      <c r="C101" s="1782"/>
      <c r="D101" s="1782"/>
      <c r="E101" s="1782"/>
      <c r="F101" s="1782"/>
      <c r="G101" s="1782"/>
      <c r="H101" s="1782"/>
      <c r="U101" s="101" t="s">
        <v>381</v>
      </c>
      <c r="V101" s="99">
        <v>342</v>
      </c>
      <c r="W101" s="100">
        <v>684</v>
      </c>
    </row>
    <row r="102" spans="2:23" x14ac:dyDescent="0.25">
      <c r="B102" s="1782"/>
      <c r="C102" s="1782"/>
      <c r="D102" s="1782"/>
      <c r="E102" s="1782"/>
      <c r="F102" s="1782"/>
      <c r="G102" s="1782"/>
      <c r="H102" s="1782"/>
      <c r="U102" s="101" t="s">
        <v>382</v>
      </c>
      <c r="V102" s="99">
        <v>206</v>
      </c>
      <c r="W102" s="100">
        <v>412</v>
      </c>
    </row>
    <row r="103" spans="2:23" x14ac:dyDescent="0.25">
      <c r="U103" s="102" t="s">
        <v>383</v>
      </c>
      <c r="V103" s="103">
        <v>129</v>
      </c>
      <c r="W103" s="104">
        <v>258</v>
      </c>
    </row>
  </sheetData>
  <mergeCells count="28">
    <mergeCell ref="B57:H58"/>
    <mergeCell ref="U2:W2"/>
    <mergeCell ref="B45:S45"/>
    <mergeCell ref="B9:S9"/>
    <mergeCell ref="B18:S18"/>
    <mergeCell ref="B27:S27"/>
    <mergeCell ref="B36:S36"/>
    <mergeCell ref="F2:G2"/>
    <mergeCell ref="C59:F59"/>
    <mergeCell ref="C60:F60"/>
    <mergeCell ref="C61:F61"/>
    <mergeCell ref="C62:F62"/>
    <mergeCell ref="C63:F63"/>
    <mergeCell ref="C64:F64"/>
    <mergeCell ref="C65:F65"/>
    <mergeCell ref="B97:H102"/>
    <mergeCell ref="B93:H94"/>
    <mergeCell ref="B89:H90"/>
    <mergeCell ref="B84:H86"/>
    <mergeCell ref="B79:H81"/>
    <mergeCell ref="C75:F75"/>
    <mergeCell ref="C76:F76"/>
    <mergeCell ref="C66:F66"/>
    <mergeCell ref="C67:F67"/>
    <mergeCell ref="C72:F72"/>
    <mergeCell ref="C73:F73"/>
    <mergeCell ref="C74:F74"/>
    <mergeCell ref="B70:H71"/>
  </mergeCells>
  <dataValidations count="4">
    <dataValidation type="list" allowBlank="1" showInputMessage="1" showErrorMessage="1" sqref="L47:L50" xr:uid="{9D1E3824-ACC2-4DAE-9FF7-52FAE8B628BE}">
      <formula1>#REF!</formula1>
    </dataValidation>
    <dataValidation type="list" allowBlank="1" showInputMessage="1" showErrorMessage="1" sqref="M38:M41 M47:M50 M29:M32 M20:M23 M11:M14" xr:uid="{C31FD3A6-F11E-47F6-A915-454BB78FCE73}">
      <formula1>$U$4:$U$103</formula1>
    </dataValidation>
    <dataValidation type="list" allowBlank="1" showInputMessage="1" showErrorMessage="1" sqref="D11:D14 D20:D23 D29:D32 D38:D41 D47:D50" xr:uid="{C33EFBCC-9AA1-4EB6-A62E-03F5E10DEC98}">
      <formula1>"In-State, Out-of-State"</formula1>
    </dataValidation>
    <dataValidation type="list" allowBlank="1" showInputMessage="1" showErrorMessage="1" sqref="L11:L14 L20:L23 L29:L32 L38:L41" xr:uid="{202A826C-B287-4BCF-827B-7BDD6EE11B73}">
      <formula1>$V$3:$W$3</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AA473"/>
  <sheetViews>
    <sheetView showGridLines="0" topLeftCell="A6" zoomScale="110" zoomScaleNormal="110" workbookViewId="0">
      <selection activeCell="U12" sqref="U12"/>
    </sheetView>
  </sheetViews>
  <sheetFormatPr defaultColWidth="9.140625" defaultRowHeight="15" x14ac:dyDescent="0.25"/>
  <cols>
    <col min="1" max="1" width="12.85546875" customWidth="1"/>
    <col min="2" max="2" width="11.7109375" customWidth="1"/>
    <col min="3" max="3" width="10.28515625" style="5" customWidth="1"/>
    <col min="4" max="4" width="17.28515625" customWidth="1"/>
    <col min="5" max="5" width="9.5703125" customWidth="1"/>
    <col min="6" max="7" width="9.5703125" style="5" customWidth="1"/>
    <col min="8" max="8" width="9.28515625" style="5" customWidth="1"/>
    <col min="9" max="12" width="9.28515625" customWidth="1"/>
    <col min="13" max="13" width="3.140625" customWidth="1"/>
    <col min="14" max="14" width="9.140625" style="57"/>
    <col min="15" max="15" width="10.140625" customWidth="1"/>
    <col min="24" max="24" width="15.85546875" bestFit="1" customWidth="1"/>
    <col min="25" max="25" width="20" bestFit="1" customWidth="1"/>
    <col min="26" max="26" width="32" bestFit="1" customWidth="1"/>
    <col min="27" max="27" width="41.42578125" customWidth="1"/>
    <col min="16384" max="16384" width="9.140625" bestFit="1" customWidth="1"/>
  </cols>
  <sheetData>
    <row r="1" spans="1:27" ht="15" customHeight="1" x14ac:dyDescent="0.25">
      <c r="A1" s="1854" t="s">
        <v>384</v>
      </c>
      <c r="B1" s="1855"/>
      <c r="C1" s="175" t="s">
        <v>385</v>
      </c>
      <c r="D1" s="1854" t="s">
        <v>386</v>
      </c>
      <c r="E1" s="1856"/>
      <c r="F1" s="1856"/>
      <c r="G1" s="1856"/>
      <c r="H1" s="1856"/>
      <c r="I1" s="1856"/>
      <c r="J1" s="1856"/>
      <c r="K1" s="1856"/>
      <c r="L1" s="1855"/>
      <c r="X1" s="190" t="s">
        <v>387</v>
      </c>
      <c r="Y1" s="190" t="s">
        <v>388</v>
      </c>
      <c r="Z1" s="191" t="s">
        <v>389</v>
      </c>
      <c r="AA1" s="191" t="s">
        <v>390</v>
      </c>
    </row>
    <row r="2" spans="1:27" ht="33.6" customHeight="1" x14ac:dyDescent="0.25">
      <c r="A2" s="1868"/>
      <c r="B2" s="1869"/>
      <c r="C2" s="1870"/>
      <c r="D2" s="1857" t="s">
        <v>391</v>
      </c>
      <c r="E2" s="1858"/>
      <c r="F2" s="1858"/>
      <c r="G2" s="1858"/>
      <c r="H2" s="1858"/>
      <c r="I2" s="1858"/>
      <c r="J2" s="1858"/>
      <c r="K2" s="1858"/>
      <c r="L2" s="1859"/>
      <c r="N2" s="1795" t="s">
        <v>392</v>
      </c>
      <c r="O2" s="1795"/>
      <c r="P2" s="1795"/>
      <c r="Q2" s="1795"/>
      <c r="R2" s="1795"/>
      <c r="X2" s="192">
        <v>111010</v>
      </c>
      <c r="Y2" s="192">
        <v>1</v>
      </c>
      <c r="Z2" s="193" t="s">
        <v>393</v>
      </c>
      <c r="AA2" s="193" t="s">
        <v>394</v>
      </c>
    </row>
    <row r="3" spans="1:27" ht="32.450000000000003" customHeight="1" x14ac:dyDescent="0.25">
      <c r="A3" s="2">
        <v>151010</v>
      </c>
      <c r="B3" s="3" t="s">
        <v>395</v>
      </c>
      <c r="C3" s="172">
        <v>7.6499999999999999E-2</v>
      </c>
      <c r="D3" s="1871" t="s">
        <v>396</v>
      </c>
      <c r="E3" s="1872"/>
      <c r="F3" s="1872"/>
      <c r="G3" s="1872"/>
      <c r="H3" s="1872"/>
      <c r="I3" s="1872"/>
      <c r="J3" s="1872"/>
      <c r="K3" s="1872"/>
      <c r="L3" s="1873"/>
      <c r="N3" s="1874" t="s">
        <v>397</v>
      </c>
      <c r="O3" s="1875"/>
      <c r="P3" s="1875"/>
      <c r="Q3" s="1875"/>
      <c r="R3" s="1876"/>
      <c r="X3" s="192">
        <v>115010</v>
      </c>
      <c r="Y3" s="192">
        <v>1</v>
      </c>
      <c r="Z3" s="193" t="s">
        <v>393</v>
      </c>
      <c r="AA3" s="193" t="s">
        <v>398</v>
      </c>
    </row>
    <row r="4" spans="1:27" s="5" customFormat="1" ht="19.5" customHeight="1" x14ac:dyDescent="0.25">
      <c r="A4" s="1860">
        <v>152020</v>
      </c>
      <c r="B4" s="1863" t="s">
        <v>399</v>
      </c>
      <c r="C4" s="1865">
        <v>0.26100000000000001</v>
      </c>
      <c r="D4" s="4"/>
      <c r="E4" s="720" t="s">
        <v>400</v>
      </c>
      <c r="F4" s="719" t="s">
        <v>401</v>
      </c>
      <c r="G4" s="154" t="s">
        <v>402</v>
      </c>
      <c r="H4" s="719" t="s">
        <v>403</v>
      </c>
      <c r="I4" s="154" t="s">
        <v>404</v>
      </c>
      <c r="J4" s="719" t="s">
        <v>405</v>
      </c>
      <c r="K4" s="154" t="s">
        <v>406</v>
      </c>
      <c r="L4" s="719" t="s">
        <v>407</v>
      </c>
      <c r="N4" s="165">
        <v>0.01</v>
      </c>
      <c r="O4" s="245" t="s">
        <v>408</v>
      </c>
      <c r="R4" s="166"/>
      <c r="X4" s="192">
        <v>116010</v>
      </c>
      <c r="Y4" s="192">
        <v>1</v>
      </c>
      <c r="Z4" s="193" t="s">
        <v>393</v>
      </c>
      <c r="AA4" s="193" t="s">
        <v>409</v>
      </c>
    </row>
    <row r="5" spans="1:27" s="7" customFormat="1" ht="18" customHeight="1" x14ac:dyDescent="0.25">
      <c r="A5" s="1861"/>
      <c r="B5" s="1800"/>
      <c r="C5" s="1866"/>
      <c r="D5" s="6"/>
      <c r="E5" s="279" t="s">
        <v>410</v>
      </c>
      <c r="F5" s="279" t="s">
        <v>410</v>
      </c>
      <c r="G5" s="729" t="s">
        <v>410</v>
      </c>
      <c r="H5" s="275" t="s">
        <v>410</v>
      </c>
      <c r="I5" s="729" t="s">
        <v>410</v>
      </c>
      <c r="J5" s="275" t="s">
        <v>410</v>
      </c>
      <c r="K5" s="729" t="s">
        <v>410</v>
      </c>
      <c r="L5" s="276" t="s">
        <v>410</v>
      </c>
      <c r="N5" s="74">
        <f>$C$3</f>
        <v>7.6499999999999999E-2</v>
      </c>
      <c r="O5" t="s">
        <v>395</v>
      </c>
      <c r="R5" s="75"/>
      <c r="X5" s="192">
        <v>141010</v>
      </c>
      <c r="Y5" s="192">
        <v>1</v>
      </c>
      <c r="Z5" s="193" t="s">
        <v>393</v>
      </c>
      <c r="AA5" s="193" t="s">
        <v>411</v>
      </c>
    </row>
    <row r="6" spans="1:27" x14ac:dyDescent="0.25">
      <c r="A6" s="1861"/>
      <c r="B6" s="1800"/>
      <c r="C6" s="1866"/>
      <c r="D6" s="70" t="s">
        <v>412</v>
      </c>
      <c r="E6" s="721">
        <v>12.96</v>
      </c>
      <c r="F6" s="153">
        <v>14.77</v>
      </c>
      <c r="G6" s="723">
        <v>17.97</v>
      </c>
      <c r="H6" s="222">
        <v>17.38</v>
      </c>
      <c r="I6" s="725">
        <v>17.64</v>
      </c>
      <c r="J6" s="222">
        <v>16.79</v>
      </c>
      <c r="K6" s="725">
        <v>17.14</v>
      </c>
      <c r="L6" s="154">
        <v>18.22</v>
      </c>
      <c r="N6" s="74">
        <f>$C$4</f>
        <v>0.26100000000000001</v>
      </c>
      <c r="O6" s="8" t="s">
        <v>399</v>
      </c>
      <c r="R6" s="61"/>
      <c r="X6" s="194">
        <v>121010</v>
      </c>
      <c r="Y6" s="194">
        <v>2</v>
      </c>
      <c r="Z6" s="195" t="s">
        <v>413</v>
      </c>
      <c r="AA6" s="195" t="s">
        <v>414</v>
      </c>
    </row>
    <row r="7" spans="1:27" ht="18" customHeight="1" x14ac:dyDescent="0.25">
      <c r="A7" s="1861"/>
      <c r="B7" s="1800"/>
      <c r="C7" s="1866"/>
      <c r="D7" s="71" t="s">
        <v>415</v>
      </c>
      <c r="E7" s="722">
        <v>6.47</v>
      </c>
      <c r="F7" s="280">
        <v>6.68</v>
      </c>
      <c r="G7" s="722">
        <v>5.9</v>
      </c>
      <c r="H7" s="278">
        <v>6.89</v>
      </c>
      <c r="I7" s="725">
        <v>7.14</v>
      </c>
      <c r="J7" s="278">
        <v>6.99</v>
      </c>
      <c r="K7" s="725">
        <v>7.33</v>
      </c>
      <c r="L7" s="157">
        <v>7.69</v>
      </c>
      <c r="N7" s="150">
        <f>N4+N5+N6</f>
        <v>0.34750000000000003</v>
      </c>
      <c r="O7" s="76"/>
      <c r="P7" s="77"/>
      <c r="Q7" s="76"/>
      <c r="R7" s="62"/>
      <c r="X7" s="194">
        <v>141020</v>
      </c>
      <c r="Y7" s="194">
        <v>2</v>
      </c>
      <c r="Z7" s="195" t="s">
        <v>413</v>
      </c>
      <c r="AA7" s="195" t="s">
        <v>416</v>
      </c>
    </row>
    <row r="8" spans="1:27" ht="18" customHeight="1" x14ac:dyDescent="0.25">
      <c r="A8" s="1861"/>
      <c r="B8" s="1800"/>
      <c r="C8" s="1866"/>
      <c r="D8" s="71" t="s">
        <v>417</v>
      </c>
      <c r="E8" s="723">
        <v>0.1</v>
      </c>
      <c r="F8" s="274">
        <v>0.09</v>
      </c>
      <c r="G8" s="723">
        <v>0.09</v>
      </c>
      <c r="H8" s="278">
        <v>0.1</v>
      </c>
      <c r="I8" s="725">
        <v>0.11</v>
      </c>
      <c r="J8" s="278">
        <v>0.13</v>
      </c>
      <c r="K8" s="725">
        <v>7.0000000000000007E-2</v>
      </c>
      <c r="L8" s="158">
        <v>0.06</v>
      </c>
      <c r="N8" s="246">
        <f>$C$14</f>
        <v>8925</v>
      </c>
      <c r="O8" s="105" t="s">
        <v>418</v>
      </c>
      <c r="P8" s="105"/>
      <c r="Q8" s="105"/>
      <c r="R8" s="105"/>
      <c r="S8" s="105"/>
      <c r="T8" s="105"/>
      <c r="X8" s="194">
        <v>141025</v>
      </c>
      <c r="Y8" s="194">
        <v>2</v>
      </c>
      <c r="Z8" s="195" t="s">
        <v>413</v>
      </c>
      <c r="AA8" s="195" t="s">
        <v>419</v>
      </c>
    </row>
    <row r="9" spans="1:27" x14ac:dyDescent="0.25">
      <c r="A9" s="1861"/>
      <c r="B9" s="1800"/>
      <c r="C9" s="1866"/>
      <c r="D9" s="71" t="s">
        <v>420</v>
      </c>
      <c r="E9" s="723">
        <v>0.16</v>
      </c>
      <c r="F9" s="274">
        <v>0.13</v>
      </c>
      <c r="G9" s="723">
        <v>0.13</v>
      </c>
      <c r="H9" s="278">
        <v>0.13</v>
      </c>
      <c r="I9" s="725">
        <v>0.13</v>
      </c>
      <c r="J9" s="278">
        <v>0.13</v>
      </c>
      <c r="K9" s="725">
        <v>0.13</v>
      </c>
      <c r="L9" s="158">
        <v>0.13</v>
      </c>
      <c r="N9" s="140"/>
      <c r="O9" s="105"/>
      <c r="P9" s="105"/>
      <c r="Q9" s="105"/>
      <c r="R9" s="105"/>
      <c r="S9" s="105"/>
      <c r="T9" s="105"/>
      <c r="X9" s="194">
        <v>142020</v>
      </c>
      <c r="Y9" s="194">
        <v>2</v>
      </c>
      <c r="Z9" s="195" t="s">
        <v>413</v>
      </c>
      <c r="AA9" s="195" t="s">
        <v>421</v>
      </c>
    </row>
    <row r="10" spans="1:27" ht="31.9" customHeight="1" x14ac:dyDescent="0.25">
      <c r="A10" s="1861"/>
      <c r="B10" s="1800"/>
      <c r="C10" s="1866"/>
      <c r="D10" s="72" t="s">
        <v>422</v>
      </c>
      <c r="E10" s="724">
        <v>0.01</v>
      </c>
      <c r="F10" s="159">
        <v>0.01</v>
      </c>
      <c r="G10" s="724">
        <v>0.01</v>
      </c>
      <c r="H10" s="221" t="s">
        <v>423</v>
      </c>
      <c r="I10" s="726">
        <v>0.01</v>
      </c>
      <c r="J10" s="221">
        <v>0</v>
      </c>
      <c r="K10" s="726">
        <v>0</v>
      </c>
      <c r="L10" s="160">
        <v>0</v>
      </c>
      <c r="N10" s="1874" t="s">
        <v>424</v>
      </c>
      <c r="O10" s="1875"/>
      <c r="P10" s="1875"/>
      <c r="Q10" s="1875"/>
      <c r="R10" s="1876"/>
      <c r="X10" s="194">
        <v>146010</v>
      </c>
      <c r="Y10" s="194">
        <v>2</v>
      </c>
      <c r="Z10" s="195" t="s">
        <v>413</v>
      </c>
      <c r="AA10" s="195" t="s">
        <v>425</v>
      </c>
    </row>
    <row r="11" spans="1:27" x14ac:dyDescent="0.25">
      <c r="A11" s="1861"/>
      <c r="B11" s="1800"/>
      <c r="C11" s="1866"/>
      <c r="D11" s="9"/>
      <c r="E11" s="5"/>
      <c r="I11" s="155"/>
      <c r="J11" s="155"/>
      <c r="K11" s="156"/>
      <c r="L11" s="73"/>
      <c r="N11" s="165">
        <v>0.01</v>
      </c>
      <c r="O11" s="245" t="s">
        <v>408</v>
      </c>
      <c r="R11" s="61"/>
      <c r="X11" s="196">
        <v>131010</v>
      </c>
      <c r="Y11" s="196">
        <v>3</v>
      </c>
      <c r="Z11" s="197" t="s">
        <v>426</v>
      </c>
      <c r="AA11" s="197" t="s">
        <v>426</v>
      </c>
    </row>
    <row r="12" spans="1:27" s="1" customFormat="1" ht="17.45" customHeight="1" x14ac:dyDescent="0.25">
      <c r="A12" s="1862"/>
      <c r="B12" s="1864"/>
      <c r="C12" s="1867"/>
      <c r="D12" s="161" t="s">
        <v>427</v>
      </c>
      <c r="E12" s="162">
        <f>SUM(E6:E10)</f>
        <v>19.700000000000003</v>
      </c>
      <c r="F12" s="281">
        <f>SUM(F6:F10)</f>
        <v>21.68</v>
      </c>
      <c r="G12" s="162">
        <v>25.02</v>
      </c>
      <c r="H12" s="162">
        <f>SUM(H6:H11)</f>
        <v>24.5</v>
      </c>
      <c r="I12" s="162">
        <f>SUM(I6:I11)</f>
        <v>25.03</v>
      </c>
      <c r="J12" s="162">
        <f>SUM(J6:J11)</f>
        <v>24.04</v>
      </c>
      <c r="K12" s="162">
        <f>SUM(K6:K11)</f>
        <v>24.669999999999998</v>
      </c>
      <c r="L12" s="163">
        <f>SUM(L6:L11)</f>
        <v>26.099999999999998</v>
      </c>
      <c r="N12" s="74">
        <f>$C$3</f>
        <v>7.6499999999999999E-2</v>
      </c>
      <c r="O12" t="s">
        <v>395</v>
      </c>
      <c r="P12"/>
      <c r="Q12"/>
      <c r="R12" s="61"/>
      <c r="S12"/>
      <c r="T12"/>
      <c r="U12"/>
      <c r="X12" s="196">
        <v>141030</v>
      </c>
      <c r="Y12" s="196">
        <v>3</v>
      </c>
      <c r="Z12" s="197" t="s">
        <v>426</v>
      </c>
      <c r="AA12" s="197" t="s">
        <v>428</v>
      </c>
    </row>
    <row r="13" spans="1:27" s="1" customFormat="1" ht="17.45" customHeight="1" x14ac:dyDescent="0.25">
      <c r="A13" s="1877"/>
      <c r="B13" s="1877"/>
      <c r="C13" s="1877"/>
      <c r="D13" s="1877"/>
      <c r="E13" s="1877"/>
      <c r="F13" s="1877"/>
      <c r="G13" s="1877"/>
      <c r="H13" s="1877"/>
      <c r="I13" s="1877"/>
      <c r="J13" s="1877"/>
      <c r="K13" s="1877"/>
      <c r="L13" s="1877"/>
      <c r="N13" s="78">
        <f>$C$19</f>
        <v>0.1459</v>
      </c>
      <c r="O13" s="8" t="s">
        <v>429</v>
      </c>
      <c r="R13" s="79"/>
      <c r="X13" s="198">
        <v>135050</v>
      </c>
      <c r="Y13" s="198">
        <v>4</v>
      </c>
      <c r="Z13" s="199" t="s">
        <v>430</v>
      </c>
      <c r="AA13" s="199" t="s">
        <v>430</v>
      </c>
    </row>
    <row r="14" spans="1:27" ht="16.899999999999999" customHeight="1" x14ac:dyDescent="0.25">
      <c r="A14" s="1812">
        <v>156030</v>
      </c>
      <c r="B14" s="1799" t="s">
        <v>431</v>
      </c>
      <c r="C14" s="1808">
        <f>L16</f>
        <v>8925</v>
      </c>
      <c r="D14" s="1884" t="s">
        <v>432</v>
      </c>
      <c r="E14" s="720" t="s">
        <v>400</v>
      </c>
      <c r="F14" s="719" t="s">
        <v>401</v>
      </c>
      <c r="G14" s="154" t="s">
        <v>402</v>
      </c>
      <c r="H14" s="719" t="s">
        <v>403</v>
      </c>
      <c r="I14" s="154" t="s">
        <v>404</v>
      </c>
      <c r="J14" s="154" t="s">
        <v>405</v>
      </c>
      <c r="K14" s="154" t="s">
        <v>406</v>
      </c>
      <c r="L14" s="719" t="s">
        <v>407</v>
      </c>
      <c r="N14" s="150">
        <f>N11+N12+N13</f>
        <v>0.2324</v>
      </c>
      <c r="O14" s="80"/>
      <c r="P14" s="81"/>
      <c r="Q14" s="81"/>
      <c r="R14" s="82"/>
      <c r="S14" s="1"/>
      <c r="T14" s="1"/>
      <c r="U14" s="1"/>
      <c r="X14" s="198">
        <v>141060</v>
      </c>
      <c r="Y14" s="198">
        <v>4</v>
      </c>
      <c r="Z14" s="199" t="s">
        <v>430</v>
      </c>
      <c r="AA14" s="199" t="s">
        <v>433</v>
      </c>
    </row>
    <row r="15" spans="1:27" s="1" customFormat="1" x14ac:dyDescent="0.25">
      <c r="A15" s="1813"/>
      <c r="B15" s="1800"/>
      <c r="C15" s="1809"/>
      <c r="D15" s="1885"/>
      <c r="E15" s="279" t="s">
        <v>410</v>
      </c>
      <c r="F15" s="279" t="s">
        <v>410</v>
      </c>
      <c r="G15" s="727" t="s">
        <v>410</v>
      </c>
      <c r="H15" s="275" t="s">
        <v>410</v>
      </c>
      <c r="I15" s="760" t="s">
        <v>410</v>
      </c>
      <c r="J15" s="760" t="s">
        <v>410</v>
      </c>
      <c r="K15" s="729" t="s">
        <v>410</v>
      </c>
      <c r="L15" s="276" t="s">
        <v>410</v>
      </c>
      <c r="N15" s="763">
        <f>$C$14</f>
        <v>8925</v>
      </c>
      <c r="O15" s="105" t="s">
        <v>418</v>
      </c>
      <c r="P15" s="105"/>
      <c r="Q15" s="105"/>
      <c r="R15" s="105"/>
      <c r="S15" s="105"/>
      <c r="T15" s="105"/>
      <c r="U15"/>
      <c r="X15" s="200">
        <v>151010</v>
      </c>
      <c r="Y15" s="200">
        <v>5</v>
      </c>
      <c r="Z15" s="201" t="s">
        <v>386</v>
      </c>
      <c r="AA15" s="201" t="s">
        <v>395</v>
      </c>
    </row>
    <row r="16" spans="1:27" s="1" customFormat="1" ht="15.6" customHeight="1" x14ac:dyDescent="0.25">
      <c r="A16" s="1813"/>
      <c r="B16" s="1800"/>
      <c r="C16" s="1810"/>
      <c r="D16" s="273" t="s">
        <v>434</v>
      </c>
      <c r="E16" s="748">
        <v>6306</v>
      </c>
      <c r="F16" s="749">
        <v>6326</v>
      </c>
      <c r="G16" s="748">
        <v>7019</v>
      </c>
      <c r="H16" s="750">
        <v>7397</v>
      </c>
      <c r="I16" s="759">
        <v>7557</v>
      </c>
      <c r="J16" s="761">
        <v>8095</v>
      </c>
      <c r="K16" s="762">
        <v>8500</v>
      </c>
      <c r="L16" s="1033">
        <v>8925</v>
      </c>
      <c r="N16" s="69"/>
      <c r="X16" s="200">
        <v>152020</v>
      </c>
      <c r="Y16" s="200">
        <v>5</v>
      </c>
      <c r="Z16" s="201" t="s">
        <v>386</v>
      </c>
      <c r="AA16" s="201" t="s">
        <v>429</v>
      </c>
    </row>
    <row r="17" spans="1:27" ht="17.45" customHeight="1" x14ac:dyDescent="0.25">
      <c r="A17" s="1814"/>
      <c r="B17" s="1801"/>
      <c r="C17" s="1811"/>
      <c r="D17" s="277" t="s">
        <v>435</v>
      </c>
      <c r="E17" s="751">
        <f>E16/12</f>
        <v>525.5</v>
      </c>
      <c r="F17" s="752">
        <v>527.16999999999996</v>
      </c>
      <c r="G17" s="751">
        <v>584.91999999999996</v>
      </c>
      <c r="H17" s="728">
        <f>H16/12</f>
        <v>616.41666666666663</v>
      </c>
      <c r="I17" s="753">
        <f>I16/12</f>
        <v>629.75</v>
      </c>
      <c r="J17" s="728">
        <f>J16/12</f>
        <v>674.58333333333337</v>
      </c>
      <c r="K17" s="753">
        <f>K16/12</f>
        <v>708.33333333333337</v>
      </c>
      <c r="L17" s="1032">
        <f>L16/12</f>
        <v>743.75</v>
      </c>
      <c r="N17" s="1874" t="s">
        <v>436</v>
      </c>
      <c r="O17" s="1875"/>
      <c r="P17" s="1875"/>
      <c r="Q17" s="1875"/>
      <c r="R17" s="1876"/>
      <c r="S17" s="1"/>
      <c r="T17" s="1"/>
      <c r="U17" s="1"/>
      <c r="X17" s="200">
        <v>154070</v>
      </c>
      <c r="Y17" s="200">
        <v>5</v>
      </c>
      <c r="Z17" s="201" t="s">
        <v>386</v>
      </c>
      <c r="AA17" s="201" t="s">
        <v>437</v>
      </c>
    </row>
    <row r="18" spans="1:27" ht="14.45" customHeight="1" x14ac:dyDescent="0.25">
      <c r="A18" s="1815"/>
      <c r="B18" s="1816"/>
      <c r="C18" s="1816"/>
      <c r="D18" s="1816"/>
      <c r="E18" s="272"/>
      <c r="F18" s="149"/>
      <c r="G18" s="149"/>
      <c r="H18" s="149"/>
      <c r="I18" s="149"/>
      <c r="J18" s="149"/>
      <c r="K18" s="149"/>
      <c r="L18" s="149"/>
      <c r="N18" s="74">
        <v>0.01</v>
      </c>
      <c r="O18" t="s">
        <v>408</v>
      </c>
      <c r="R18" s="61"/>
      <c r="X18" s="200">
        <v>156030</v>
      </c>
      <c r="Y18" s="200">
        <v>5</v>
      </c>
      <c r="Z18" s="201" t="s">
        <v>386</v>
      </c>
      <c r="AA18" s="201" t="s">
        <v>431</v>
      </c>
    </row>
    <row r="19" spans="1:27" ht="17.25" customHeight="1" x14ac:dyDescent="0.25">
      <c r="A19" s="1812">
        <v>154070</v>
      </c>
      <c r="B19" s="1799" t="s">
        <v>438</v>
      </c>
      <c r="C19" s="1886">
        <v>0.1459</v>
      </c>
      <c r="D19" s="167"/>
      <c r="E19" s="720" t="s">
        <v>400</v>
      </c>
      <c r="F19" s="719" t="s">
        <v>401</v>
      </c>
      <c r="G19" s="154" t="s">
        <v>402</v>
      </c>
      <c r="H19" s="719" t="s">
        <v>403</v>
      </c>
      <c r="I19" s="154" t="s">
        <v>404</v>
      </c>
      <c r="J19" s="719" t="s">
        <v>405</v>
      </c>
      <c r="K19" s="154" t="s">
        <v>406</v>
      </c>
      <c r="L19" s="719" t="s">
        <v>407</v>
      </c>
      <c r="N19" s="74">
        <f>$C$3</f>
        <v>7.6499999999999999E-2</v>
      </c>
      <c r="O19" t="s">
        <v>395</v>
      </c>
      <c r="P19" s="5"/>
      <c r="R19" s="61"/>
      <c r="X19" s="200">
        <v>157140</v>
      </c>
      <c r="Y19" s="200">
        <v>5</v>
      </c>
      <c r="Z19" s="201" t="s">
        <v>386</v>
      </c>
      <c r="AA19" s="201" t="s">
        <v>439</v>
      </c>
    </row>
    <row r="20" spans="1:27" x14ac:dyDescent="0.25">
      <c r="A20" s="1813"/>
      <c r="B20" s="1800"/>
      <c r="C20" s="1887"/>
      <c r="D20" s="168"/>
      <c r="E20" s="279" t="s">
        <v>410</v>
      </c>
      <c r="F20" s="279" t="s">
        <v>410</v>
      </c>
      <c r="G20" s="727" t="s">
        <v>410</v>
      </c>
      <c r="H20" s="275" t="s">
        <v>410</v>
      </c>
      <c r="I20" s="727" t="s">
        <v>410</v>
      </c>
      <c r="J20" s="275" t="s">
        <v>410</v>
      </c>
      <c r="K20" s="727" t="s">
        <v>410</v>
      </c>
      <c r="L20" s="276" t="s">
        <v>410</v>
      </c>
      <c r="N20" s="151">
        <f>N18+N19</f>
        <v>8.6499999999999994E-2</v>
      </c>
      <c r="O20" s="76"/>
      <c r="P20" s="77"/>
      <c r="Q20" s="76"/>
      <c r="R20" s="62"/>
      <c r="X20" s="200">
        <v>157250</v>
      </c>
      <c r="Y20" s="200">
        <v>5</v>
      </c>
      <c r="Z20" s="201" t="s">
        <v>386</v>
      </c>
      <c r="AA20" s="201" t="s">
        <v>440</v>
      </c>
    </row>
    <row r="21" spans="1:27" ht="18.75" customHeight="1" x14ac:dyDescent="0.25">
      <c r="A21" s="1813"/>
      <c r="B21" s="1800"/>
      <c r="C21" s="1887"/>
      <c r="D21" s="169" t="s">
        <v>412</v>
      </c>
      <c r="E21" s="730">
        <v>6.84</v>
      </c>
      <c r="F21" s="741">
        <v>6.84</v>
      </c>
      <c r="G21" s="731">
        <v>6.84</v>
      </c>
      <c r="H21" s="744">
        <v>6.84</v>
      </c>
      <c r="I21" s="732">
        <v>6.84</v>
      </c>
      <c r="J21" s="744">
        <v>6.84</v>
      </c>
      <c r="K21" s="754">
        <v>6.84</v>
      </c>
      <c r="L21" s="733">
        <v>6.84</v>
      </c>
      <c r="N21" s="223">
        <v>184.36</v>
      </c>
      <c r="O21" s="1" t="s">
        <v>441</v>
      </c>
      <c r="P21" s="1"/>
      <c r="Q21" s="1"/>
      <c r="R21" s="1"/>
      <c r="S21" s="1"/>
      <c r="T21" s="1"/>
      <c r="U21" s="1"/>
      <c r="X21" s="200">
        <v>157600</v>
      </c>
      <c r="Y21" s="200">
        <v>5</v>
      </c>
      <c r="Z21" s="201" t="s">
        <v>386</v>
      </c>
      <c r="AA21" s="201" t="s">
        <v>442</v>
      </c>
    </row>
    <row r="22" spans="1:27" s="1" customFormat="1" x14ac:dyDescent="0.25">
      <c r="A22" s="1813"/>
      <c r="B22" s="1800"/>
      <c r="C22" s="1887"/>
      <c r="D22" s="164" t="s">
        <v>415</v>
      </c>
      <c r="E22" s="734">
        <v>6.47</v>
      </c>
      <c r="F22" s="742">
        <v>6.68</v>
      </c>
      <c r="G22" s="10">
        <v>5.99</v>
      </c>
      <c r="H22" s="745">
        <v>6.89</v>
      </c>
      <c r="I22" s="152">
        <v>7.14</v>
      </c>
      <c r="J22" s="745">
        <v>6.99</v>
      </c>
      <c r="K22" s="755">
        <v>7.33</v>
      </c>
      <c r="L22" s="147">
        <v>7.69</v>
      </c>
      <c r="N22" s="146"/>
      <c r="O22" s="764">
        <f>N21*12</f>
        <v>2212.3200000000002</v>
      </c>
      <c r="P22" s="765" t="s">
        <v>443</v>
      </c>
      <c r="Q22"/>
      <c r="R22"/>
      <c r="S22"/>
      <c r="T22"/>
      <c r="U22"/>
      <c r="X22" s="200">
        <v>157700</v>
      </c>
      <c r="Y22" s="200">
        <v>5</v>
      </c>
      <c r="Z22" s="201" t="s">
        <v>386</v>
      </c>
      <c r="AA22" s="201" t="s">
        <v>444</v>
      </c>
    </row>
    <row r="23" spans="1:27" ht="18.75" customHeight="1" x14ac:dyDescent="0.25">
      <c r="A23" s="1813"/>
      <c r="B23" s="1800"/>
      <c r="C23" s="1887"/>
      <c r="D23" s="170" t="s">
        <v>417</v>
      </c>
      <c r="E23" s="735">
        <v>0.1</v>
      </c>
      <c r="F23" s="743">
        <v>0.09</v>
      </c>
      <c r="G23" s="189" t="s">
        <v>445</v>
      </c>
      <c r="H23" s="746">
        <v>0.1</v>
      </c>
      <c r="I23" s="220">
        <v>0.11</v>
      </c>
      <c r="J23" s="746">
        <v>0.13</v>
      </c>
      <c r="K23" s="756">
        <v>7.0000000000000007E-2</v>
      </c>
      <c r="L23" s="148">
        <v>0.06</v>
      </c>
      <c r="X23" s="200">
        <v>159010</v>
      </c>
      <c r="Y23" s="200">
        <v>5</v>
      </c>
      <c r="Z23" s="201" t="s">
        <v>386</v>
      </c>
      <c r="AA23" s="201" t="s">
        <v>446</v>
      </c>
    </row>
    <row r="24" spans="1:27" s="1" customFormat="1" ht="21.75" customHeight="1" x14ac:dyDescent="0.25">
      <c r="A24" s="1813"/>
      <c r="B24" s="1800"/>
      <c r="C24" s="1887"/>
      <c r="D24" s="171" t="s">
        <v>420</v>
      </c>
      <c r="E24" s="736">
        <v>0</v>
      </c>
      <c r="F24" s="284">
        <v>0</v>
      </c>
      <c r="G24" s="282">
        <v>0</v>
      </c>
      <c r="H24" s="747">
        <v>0</v>
      </c>
      <c r="I24" s="737">
        <v>0</v>
      </c>
      <c r="J24" s="747">
        <v>0</v>
      </c>
      <c r="K24" s="757">
        <v>0</v>
      </c>
      <c r="L24" s="283">
        <v>0</v>
      </c>
      <c r="N24" s="1874" t="s">
        <v>447</v>
      </c>
      <c r="O24" s="1875"/>
      <c r="P24" s="1875"/>
      <c r="Q24" s="1875"/>
      <c r="R24" s="1876"/>
      <c r="S24"/>
      <c r="T24"/>
      <c r="U24"/>
      <c r="X24" s="202" t="s">
        <v>225</v>
      </c>
      <c r="Y24" s="202">
        <v>6</v>
      </c>
      <c r="Z24" s="203" t="s">
        <v>448</v>
      </c>
      <c r="AA24" s="203" t="s">
        <v>449</v>
      </c>
    </row>
    <row r="25" spans="1:27" s="1" customFormat="1" ht="16.149999999999999" customHeight="1" x14ac:dyDescent="0.25">
      <c r="A25" s="1814"/>
      <c r="B25" s="1801"/>
      <c r="C25" s="1888"/>
      <c r="D25" s="164" t="s">
        <v>427</v>
      </c>
      <c r="E25" s="758">
        <f t="shared" ref="E25:F25" si="0">SUM(E21:E24)</f>
        <v>13.409999999999998</v>
      </c>
      <c r="F25" s="738">
        <f t="shared" si="0"/>
        <v>13.61</v>
      </c>
      <c r="G25" s="739">
        <f t="shared" ref="G25:L25" si="1">SUM(G21:G24)</f>
        <v>12.83</v>
      </c>
      <c r="H25" s="739">
        <f t="shared" si="1"/>
        <v>13.83</v>
      </c>
      <c r="I25" s="739">
        <f t="shared" si="1"/>
        <v>14.09</v>
      </c>
      <c r="J25" s="739">
        <f t="shared" si="1"/>
        <v>13.96</v>
      </c>
      <c r="K25" s="739">
        <f t="shared" si="1"/>
        <v>14.24</v>
      </c>
      <c r="L25" s="740">
        <f t="shared" si="1"/>
        <v>14.590000000000002</v>
      </c>
      <c r="N25" s="165">
        <v>0.01</v>
      </c>
      <c r="O25" s="245" t="s">
        <v>408</v>
      </c>
      <c r="P25" s="5"/>
      <c r="Q25" s="5"/>
      <c r="R25" s="166"/>
      <c r="X25" s="202">
        <v>211010</v>
      </c>
      <c r="Y25" s="202">
        <v>6</v>
      </c>
      <c r="Z25" s="203" t="s">
        <v>448</v>
      </c>
      <c r="AA25" s="203" t="s">
        <v>450</v>
      </c>
    </row>
    <row r="26" spans="1:27" s="1" customFormat="1" ht="16.149999999999999" customHeight="1" x14ac:dyDescent="0.25">
      <c r="A26" s="1893"/>
      <c r="B26" s="1894"/>
      <c r="C26" s="1894"/>
      <c r="D26" s="1894"/>
      <c r="E26" s="1816"/>
      <c r="F26" s="1816"/>
      <c r="G26" s="1816"/>
      <c r="H26" s="1816"/>
      <c r="I26" s="1816"/>
      <c r="J26" s="1816"/>
      <c r="K26" s="1816"/>
      <c r="L26" s="1816"/>
      <c r="N26" s="74">
        <f>$C$3</f>
        <v>7.6499999999999999E-2</v>
      </c>
      <c r="O26" t="s">
        <v>395</v>
      </c>
      <c r="P26" s="7"/>
      <c r="Q26" s="7"/>
      <c r="R26" s="75"/>
      <c r="X26" s="202">
        <v>211020</v>
      </c>
      <c r="Y26" s="202">
        <v>6</v>
      </c>
      <c r="Z26" s="203" t="s">
        <v>448</v>
      </c>
      <c r="AA26" s="203" t="s">
        <v>451</v>
      </c>
    </row>
    <row r="27" spans="1:27" s="1" customFormat="1" ht="20.25" customHeight="1" x14ac:dyDescent="0.25">
      <c r="A27" s="1799">
        <v>153080</v>
      </c>
      <c r="B27" s="1889" t="s">
        <v>452</v>
      </c>
      <c r="C27" s="1891">
        <v>0.311</v>
      </c>
      <c r="D27" s="1878" t="s">
        <v>453</v>
      </c>
      <c r="E27" s="1879"/>
      <c r="F27" s="1879"/>
      <c r="G27" s="1879"/>
      <c r="H27" s="1879"/>
      <c r="I27" s="1879"/>
      <c r="J27" s="1879"/>
      <c r="K27" s="1879"/>
      <c r="L27" s="1880"/>
      <c r="N27" s="74">
        <f>$C$27</f>
        <v>0.311</v>
      </c>
      <c r="O27" s="8" t="s">
        <v>399</v>
      </c>
      <c r="P27"/>
      <c r="Q27"/>
      <c r="R27" s="61"/>
      <c r="X27" s="202">
        <v>212010</v>
      </c>
      <c r="Y27" s="202">
        <v>6</v>
      </c>
      <c r="Z27" s="203" t="s">
        <v>448</v>
      </c>
      <c r="AA27" s="203" t="s">
        <v>454</v>
      </c>
    </row>
    <row r="28" spans="1:27" ht="20.25" customHeight="1" x14ac:dyDescent="0.25">
      <c r="A28" s="1864"/>
      <c r="B28" s="1890"/>
      <c r="C28" s="1892"/>
      <c r="D28" s="1881"/>
      <c r="E28" s="1882"/>
      <c r="F28" s="1882"/>
      <c r="G28" s="1882"/>
      <c r="H28" s="1882"/>
      <c r="I28" s="1882"/>
      <c r="J28" s="1882"/>
      <c r="K28" s="1882"/>
      <c r="L28" s="1883"/>
      <c r="N28" s="150">
        <f>N25+N26+N27</f>
        <v>0.39749999999999996</v>
      </c>
      <c r="O28" s="76"/>
      <c r="P28" s="77"/>
      <c r="Q28" s="76"/>
      <c r="R28" s="62"/>
      <c r="S28" s="1"/>
      <c r="T28" s="1"/>
      <c r="U28" s="1"/>
      <c r="X28" s="202">
        <v>212020</v>
      </c>
      <c r="Y28" s="202">
        <v>6</v>
      </c>
      <c r="Z28" s="203" t="s">
        <v>448</v>
      </c>
      <c r="AA28" s="203" t="s">
        <v>455</v>
      </c>
    </row>
    <row r="29" spans="1:27" x14ac:dyDescent="0.25">
      <c r="N29" s="763">
        <f>$C$14</f>
        <v>8925</v>
      </c>
      <c r="O29" s="105" t="s">
        <v>418</v>
      </c>
      <c r="P29" s="105"/>
      <c r="Q29" s="105"/>
      <c r="R29" s="105"/>
      <c r="X29" s="202">
        <v>212030</v>
      </c>
      <c r="Y29" s="202">
        <v>6</v>
      </c>
      <c r="Z29" s="203" t="s">
        <v>448</v>
      </c>
      <c r="AA29" s="203" t="s">
        <v>456</v>
      </c>
    </row>
    <row r="30" spans="1:27" x14ac:dyDescent="0.25">
      <c r="N30"/>
      <c r="X30" s="202">
        <v>212040</v>
      </c>
      <c r="Y30" s="202">
        <v>6</v>
      </c>
      <c r="Z30" s="203" t="s">
        <v>448</v>
      </c>
      <c r="AA30" s="203" t="s">
        <v>457</v>
      </c>
    </row>
    <row r="31" spans="1:27" x14ac:dyDescent="0.25">
      <c r="A31" s="1796" t="s">
        <v>458</v>
      </c>
      <c r="B31" s="1797"/>
      <c r="C31" s="1797"/>
      <c r="D31" s="1797"/>
      <c r="E31" s="1797"/>
      <c r="F31" s="1797"/>
      <c r="G31" s="1797"/>
      <c r="H31" s="1797"/>
      <c r="I31" s="1797"/>
      <c r="J31" s="1797"/>
      <c r="K31" s="1797"/>
      <c r="L31" s="1797"/>
      <c r="M31" s="1797"/>
      <c r="N31" s="1798"/>
      <c r="X31" s="202">
        <v>213110</v>
      </c>
      <c r="Y31" s="202">
        <v>6</v>
      </c>
      <c r="Z31" s="203" t="s">
        <v>448</v>
      </c>
      <c r="AA31" s="203" t="s">
        <v>459</v>
      </c>
    </row>
    <row r="32" spans="1:27" x14ac:dyDescent="0.25">
      <c r="A32" s="1823" t="s">
        <v>460</v>
      </c>
      <c r="B32" s="1824"/>
      <c r="C32" s="174" t="s">
        <v>404</v>
      </c>
      <c r="D32" s="1820" t="s">
        <v>461</v>
      </c>
      <c r="E32" s="1821"/>
      <c r="F32" s="1821"/>
      <c r="G32" s="1821"/>
      <c r="H32" s="1821"/>
      <c r="I32" s="1821"/>
      <c r="J32" s="1821"/>
      <c r="K32" s="1821"/>
      <c r="L32" s="1821"/>
      <c r="M32" s="1821"/>
      <c r="N32" s="1822"/>
      <c r="X32" s="202">
        <v>213120</v>
      </c>
      <c r="Y32" s="202">
        <v>6</v>
      </c>
      <c r="Z32" s="203" t="s">
        <v>448</v>
      </c>
      <c r="AA32" s="203" t="s">
        <v>462</v>
      </c>
    </row>
    <row r="33" spans="1:27" x14ac:dyDescent="0.25">
      <c r="A33" s="1825" t="s">
        <v>30</v>
      </c>
      <c r="B33" s="1826"/>
      <c r="C33" s="224">
        <v>0.47599999999999998</v>
      </c>
      <c r="D33" s="1829" t="s">
        <v>463</v>
      </c>
      <c r="E33" s="1830"/>
      <c r="F33" s="1830"/>
      <c r="G33" s="1830"/>
      <c r="H33" s="1830"/>
      <c r="I33" s="1830"/>
      <c r="J33" s="1830"/>
      <c r="K33" s="1830"/>
      <c r="L33" s="1830"/>
      <c r="M33" s="1830"/>
      <c r="N33" s="1831"/>
      <c r="X33" s="202">
        <v>213210</v>
      </c>
      <c r="Y33" s="202">
        <v>6</v>
      </c>
      <c r="Z33" s="203" t="s">
        <v>448</v>
      </c>
      <c r="AA33" s="203" t="s">
        <v>464</v>
      </c>
    </row>
    <row r="34" spans="1:27" x14ac:dyDescent="0.25">
      <c r="A34" s="1827" t="s">
        <v>465</v>
      </c>
      <c r="B34" s="1828"/>
      <c r="C34" s="224">
        <v>0.193</v>
      </c>
      <c r="D34" s="1832" t="s">
        <v>466</v>
      </c>
      <c r="E34" s="1483"/>
      <c r="F34" s="1483"/>
      <c r="G34" s="1483"/>
      <c r="H34" s="1483"/>
      <c r="I34" s="1483"/>
      <c r="J34" s="1483"/>
      <c r="K34" s="1483"/>
      <c r="L34" s="1483"/>
      <c r="M34" s="1483"/>
      <c r="N34" s="1833"/>
      <c r="X34" s="202">
        <v>213220</v>
      </c>
      <c r="Y34" s="202">
        <v>6</v>
      </c>
      <c r="Z34" s="203" t="s">
        <v>448</v>
      </c>
      <c r="AA34" s="203" t="s">
        <v>467</v>
      </c>
    </row>
    <row r="35" spans="1:27" x14ac:dyDescent="0.25">
      <c r="A35" s="1827" t="s">
        <v>468</v>
      </c>
      <c r="B35" s="1828"/>
      <c r="C35" s="224">
        <v>0</v>
      </c>
      <c r="D35" s="1832" t="s">
        <v>469</v>
      </c>
      <c r="E35" s="1483"/>
      <c r="F35" s="1483"/>
      <c r="G35" s="1483"/>
      <c r="H35" s="1483"/>
      <c r="I35" s="1483"/>
      <c r="J35" s="1483"/>
      <c r="K35" s="1483"/>
      <c r="L35" s="1483"/>
      <c r="M35" s="1483"/>
      <c r="N35" s="1833"/>
      <c r="X35" s="202">
        <v>213310</v>
      </c>
      <c r="Y35" s="202">
        <v>6</v>
      </c>
      <c r="Z35" s="203" t="s">
        <v>448</v>
      </c>
      <c r="AA35" s="203" t="s">
        <v>470</v>
      </c>
    </row>
    <row r="36" spans="1:27" x14ac:dyDescent="0.25">
      <c r="A36" s="1827" t="s">
        <v>471</v>
      </c>
      <c r="B36" s="1828"/>
      <c r="C36" s="224">
        <v>0.08</v>
      </c>
      <c r="D36" s="1832" t="s">
        <v>472</v>
      </c>
      <c r="E36" s="1483"/>
      <c r="F36" s="1483"/>
      <c r="G36" s="1483"/>
      <c r="H36" s="1483"/>
      <c r="I36" s="1483"/>
      <c r="J36" s="1483"/>
      <c r="K36" s="1483"/>
      <c r="L36" s="1483"/>
      <c r="M36" s="1483"/>
      <c r="N36" s="1833"/>
      <c r="X36" s="202">
        <v>214010</v>
      </c>
      <c r="Y36" s="202">
        <v>6</v>
      </c>
      <c r="Z36" s="203" t="s">
        <v>448</v>
      </c>
      <c r="AA36" s="203" t="s">
        <v>473</v>
      </c>
    </row>
    <row r="37" spans="1:27" ht="21.75" customHeight="1" x14ac:dyDescent="0.25">
      <c r="A37" s="1852" t="s">
        <v>474</v>
      </c>
      <c r="B37" s="1853"/>
      <c r="C37" s="173"/>
      <c r="D37" s="1817" t="s">
        <v>475</v>
      </c>
      <c r="E37" s="1818"/>
      <c r="F37" s="1818"/>
      <c r="G37" s="1818"/>
      <c r="H37" s="1818"/>
      <c r="I37" s="1818"/>
      <c r="J37" s="1818"/>
      <c r="K37" s="1818"/>
      <c r="L37" s="1818"/>
      <c r="M37" s="1818"/>
      <c r="N37" s="1819"/>
      <c r="X37" s="202">
        <v>214110</v>
      </c>
      <c r="Y37" s="202">
        <v>6</v>
      </c>
      <c r="Z37" s="203" t="s">
        <v>448</v>
      </c>
      <c r="AA37" s="203" t="s">
        <v>476</v>
      </c>
    </row>
    <row r="38" spans="1:27" ht="15" customHeight="1" x14ac:dyDescent="0.25">
      <c r="A38" s="1846" t="s">
        <v>477</v>
      </c>
      <c r="B38" s="1847"/>
      <c r="C38" s="1848"/>
      <c r="D38" s="1840" t="s">
        <v>478</v>
      </c>
      <c r="E38" s="1841"/>
      <c r="F38" s="1841"/>
      <c r="G38" s="1841"/>
      <c r="H38" s="1841"/>
      <c r="I38" s="1841"/>
      <c r="J38" s="1841"/>
      <c r="K38" s="1841"/>
      <c r="L38" s="1841"/>
      <c r="M38" s="1841"/>
      <c r="N38" s="1842"/>
      <c r="X38" s="202">
        <v>214210</v>
      </c>
      <c r="Y38" s="202">
        <v>6</v>
      </c>
      <c r="Z38" s="203" t="s">
        <v>448</v>
      </c>
      <c r="AA38" s="203" t="s">
        <v>479</v>
      </c>
    </row>
    <row r="39" spans="1:27" ht="15" customHeight="1" x14ac:dyDescent="0.25">
      <c r="A39" s="1849"/>
      <c r="B39" s="1850"/>
      <c r="C39" s="1851"/>
      <c r="D39" s="1843"/>
      <c r="E39" s="1844"/>
      <c r="F39" s="1844"/>
      <c r="G39" s="1844"/>
      <c r="H39" s="1844"/>
      <c r="I39" s="1844"/>
      <c r="J39" s="1844"/>
      <c r="K39" s="1844"/>
      <c r="L39" s="1844"/>
      <c r="M39" s="1844"/>
      <c r="N39" s="1845"/>
      <c r="X39" s="202">
        <v>214310</v>
      </c>
      <c r="Y39" s="202">
        <v>6</v>
      </c>
      <c r="Z39" s="203" t="s">
        <v>448</v>
      </c>
      <c r="AA39" s="203" t="s">
        <v>480</v>
      </c>
    </row>
    <row r="40" spans="1:27" ht="15" customHeight="1" x14ac:dyDescent="0.25">
      <c r="A40" s="1802" t="s">
        <v>481</v>
      </c>
      <c r="B40" s="1803"/>
      <c r="C40" s="1804"/>
      <c r="D40" s="1834" t="s">
        <v>482</v>
      </c>
      <c r="E40" s="1835"/>
      <c r="F40" s="1835"/>
      <c r="G40" s="1835"/>
      <c r="H40" s="1835"/>
      <c r="I40" s="1835"/>
      <c r="J40" s="1835"/>
      <c r="K40" s="1835"/>
      <c r="L40" s="1835"/>
      <c r="M40" s="1835"/>
      <c r="N40" s="1836"/>
      <c r="X40" s="202">
        <v>214410</v>
      </c>
      <c r="Y40" s="202">
        <v>6</v>
      </c>
      <c r="Z40" s="203" t="s">
        <v>448</v>
      </c>
      <c r="AA40" s="203" t="s">
        <v>483</v>
      </c>
    </row>
    <row r="41" spans="1:27" x14ac:dyDescent="0.25">
      <c r="A41" s="1805"/>
      <c r="B41" s="1806"/>
      <c r="C41" s="1807"/>
      <c r="D41" s="1837" t="s">
        <v>484</v>
      </c>
      <c r="E41" s="1838"/>
      <c r="F41" s="1838"/>
      <c r="G41" s="1838"/>
      <c r="H41" s="1838"/>
      <c r="I41" s="1838"/>
      <c r="J41" s="1838"/>
      <c r="K41" s="1838"/>
      <c r="L41" s="1838"/>
      <c r="M41" s="1838"/>
      <c r="N41" s="1839"/>
      <c r="X41" s="202">
        <v>214510</v>
      </c>
      <c r="Y41" s="202">
        <v>6</v>
      </c>
      <c r="Z41" s="203" t="s">
        <v>448</v>
      </c>
      <c r="AA41" s="203" t="s">
        <v>485</v>
      </c>
    </row>
    <row r="42" spans="1:27" x14ac:dyDescent="0.25">
      <c r="X42" s="202">
        <v>214610</v>
      </c>
      <c r="Y42" s="202">
        <v>6</v>
      </c>
      <c r="Z42" s="203" t="s">
        <v>448</v>
      </c>
      <c r="AA42" s="203" t="s">
        <v>486</v>
      </c>
    </row>
    <row r="43" spans="1:27" x14ac:dyDescent="0.25">
      <c r="A43" s="1484"/>
      <c r="B43" s="1484"/>
      <c r="X43" s="202">
        <v>214810</v>
      </c>
      <c r="Y43" s="202">
        <v>6</v>
      </c>
      <c r="Z43" s="203" t="s">
        <v>448</v>
      </c>
      <c r="AA43" s="203" t="s">
        <v>487</v>
      </c>
    </row>
    <row r="44" spans="1:27" x14ac:dyDescent="0.25">
      <c r="X44" s="202">
        <v>214910</v>
      </c>
      <c r="Y44" s="202">
        <v>6</v>
      </c>
      <c r="Z44" s="203" t="s">
        <v>448</v>
      </c>
      <c r="AA44" s="203" t="s">
        <v>488</v>
      </c>
    </row>
    <row r="45" spans="1:27" x14ac:dyDescent="0.25">
      <c r="X45" s="202">
        <v>215010</v>
      </c>
      <c r="Y45" s="202">
        <v>6</v>
      </c>
      <c r="Z45" s="203" t="s">
        <v>448</v>
      </c>
      <c r="AA45" s="203" t="s">
        <v>489</v>
      </c>
    </row>
    <row r="46" spans="1:27" x14ac:dyDescent="0.25">
      <c r="X46" s="202">
        <v>215020</v>
      </c>
      <c r="Y46" s="202">
        <v>6</v>
      </c>
      <c r="Z46" s="203" t="s">
        <v>448</v>
      </c>
      <c r="AA46" s="203" t="s">
        <v>490</v>
      </c>
    </row>
    <row r="47" spans="1:27" x14ac:dyDescent="0.25">
      <c r="X47" s="202">
        <v>217010</v>
      </c>
      <c r="Y47" s="202">
        <v>6</v>
      </c>
      <c r="Z47" s="203" t="s">
        <v>448</v>
      </c>
      <c r="AA47" s="203" t="s">
        <v>491</v>
      </c>
    </row>
    <row r="48" spans="1:27" x14ac:dyDescent="0.25">
      <c r="X48" s="202">
        <v>217020</v>
      </c>
      <c r="Y48" s="202">
        <v>6</v>
      </c>
      <c r="Z48" s="203" t="s">
        <v>448</v>
      </c>
      <c r="AA48" s="203" t="s">
        <v>492</v>
      </c>
    </row>
    <row r="49" spans="24:27" x14ac:dyDescent="0.25">
      <c r="X49" s="202">
        <v>217099</v>
      </c>
      <c r="Y49" s="202">
        <v>6</v>
      </c>
      <c r="Z49" s="203" t="s">
        <v>448</v>
      </c>
      <c r="AA49" s="203" t="s">
        <v>493</v>
      </c>
    </row>
    <row r="50" spans="24:27" x14ac:dyDescent="0.25">
      <c r="X50" s="202">
        <v>218105</v>
      </c>
      <c r="Y50" s="202">
        <v>6</v>
      </c>
      <c r="Z50" s="203" t="s">
        <v>448</v>
      </c>
      <c r="AA50" s="203" t="s">
        <v>494</v>
      </c>
    </row>
    <row r="51" spans="24:27" x14ac:dyDescent="0.25">
      <c r="X51" s="202">
        <v>218106</v>
      </c>
      <c r="Y51" s="202">
        <v>6</v>
      </c>
      <c r="Z51" s="203" t="s">
        <v>448</v>
      </c>
      <c r="AA51" s="203" t="s">
        <v>495</v>
      </c>
    </row>
    <row r="52" spans="24:27" x14ac:dyDescent="0.25">
      <c r="X52" s="202">
        <v>218107</v>
      </c>
      <c r="Y52" s="202">
        <v>6</v>
      </c>
      <c r="Z52" s="203" t="s">
        <v>448</v>
      </c>
      <c r="AA52" s="203" t="s">
        <v>496</v>
      </c>
    </row>
    <row r="53" spans="24:27" x14ac:dyDescent="0.25">
      <c r="X53" s="202">
        <v>218108</v>
      </c>
      <c r="Y53" s="202">
        <v>6</v>
      </c>
      <c r="Z53" s="203" t="s">
        <v>448</v>
      </c>
      <c r="AA53" s="203" t="s">
        <v>497</v>
      </c>
    </row>
    <row r="54" spans="24:27" x14ac:dyDescent="0.25">
      <c r="X54" s="202">
        <v>218210</v>
      </c>
      <c r="Y54" s="202">
        <v>6</v>
      </c>
      <c r="Z54" s="203" t="s">
        <v>448</v>
      </c>
      <c r="AA54" s="203" t="s">
        <v>498</v>
      </c>
    </row>
    <row r="55" spans="24:27" x14ac:dyDescent="0.25">
      <c r="X55" s="202">
        <v>218310</v>
      </c>
      <c r="Y55" s="202">
        <v>6</v>
      </c>
      <c r="Z55" s="203" t="s">
        <v>448</v>
      </c>
      <c r="AA55" s="203" t="s">
        <v>499</v>
      </c>
    </row>
    <row r="56" spans="24:27" x14ac:dyDescent="0.25">
      <c r="X56" s="202">
        <v>218410</v>
      </c>
      <c r="Y56" s="202">
        <v>6</v>
      </c>
      <c r="Z56" s="203" t="s">
        <v>448</v>
      </c>
      <c r="AA56" s="203" t="s">
        <v>500</v>
      </c>
    </row>
    <row r="57" spans="24:27" x14ac:dyDescent="0.25">
      <c r="X57" s="202">
        <v>218510</v>
      </c>
      <c r="Y57" s="202">
        <v>6</v>
      </c>
      <c r="Z57" s="203" t="s">
        <v>448</v>
      </c>
      <c r="AA57" s="203" t="s">
        <v>501</v>
      </c>
    </row>
    <row r="58" spans="24:27" x14ac:dyDescent="0.25">
      <c r="X58" s="202">
        <v>218610</v>
      </c>
      <c r="Y58" s="202">
        <v>6</v>
      </c>
      <c r="Z58" s="203" t="s">
        <v>448</v>
      </c>
      <c r="AA58" s="203" t="s">
        <v>502</v>
      </c>
    </row>
    <row r="59" spans="24:27" x14ac:dyDescent="0.25">
      <c r="X59" s="202">
        <v>218710</v>
      </c>
      <c r="Y59" s="202">
        <v>6</v>
      </c>
      <c r="Z59" s="203" t="s">
        <v>448</v>
      </c>
      <c r="AA59" s="203" t="s">
        <v>503</v>
      </c>
    </row>
    <row r="60" spans="24:27" x14ac:dyDescent="0.25">
      <c r="X60" s="202">
        <v>218810</v>
      </c>
      <c r="Y60" s="202">
        <v>6</v>
      </c>
      <c r="Z60" s="203" t="s">
        <v>448</v>
      </c>
      <c r="AA60" s="203" t="s">
        <v>504</v>
      </c>
    </row>
    <row r="61" spans="24:27" x14ac:dyDescent="0.25">
      <c r="X61" s="202">
        <v>219110</v>
      </c>
      <c r="Y61" s="202">
        <v>6</v>
      </c>
      <c r="Z61" s="203" t="s">
        <v>448</v>
      </c>
      <c r="AA61" s="203" t="s">
        <v>505</v>
      </c>
    </row>
    <row r="62" spans="24:27" x14ac:dyDescent="0.25">
      <c r="X62" s="202">
        <v>219250</v>
      </c>
      <c r="Y62" s="202">
        <v>6</v>
      </c>
      <c r="Z62" s="203" t="s">
        <v>448</v>
      </c>
      <c r="AA62" s="203" t="s">
        <v>506</v>
      </c>
    </row>
    <row r="63" spans="24:27" x14ac:dyDescent="0.25">
      <c r="X63" s="202">
        <v>219251</v>
      </c>
      <c r="Y63" s="202">
        <v>6</v>
      </c>
      <c r="Z63" s="203" t="s">
        <v>448</v>
      </c>
      <c r="AA63" s="203" t="s">
        <v>507</v>
      </c>
    </row>
    <row r="64" spans="24:27" x14ac:dyDescent="0.25">
      <c r="X64" s="202">
        <v>219252</v>
      </c>
      <c r="Y64" s="202">
        <v>6</v>
      </c>
      <c r="Z64" s="203" t="s">
        <v>448</v>
      </c>
      <c r="AA64" s="203" t="s">
        <v>508</v>
      </c>
    </row>
    <row r="65" spans="24:27" x14ac:dyDescent="0.25">
      <c r="X65" s="202">
        <v>219253</v>
      </c>
      <c r="Y65" s="202">
        <v>6</v>
      </c>
      <c r="Z65" s="203" t="s">
        <v>448</v>
      </c>
      <c r="AA65" s="203" t="s">
        <v>509</v>
      </c>
    </row>
    <row r="66" spans="24:27" x14ac:dyDescent="0.25">
      <c r="X66" s="202">
        <v>219310</v>
      </c>
      <c r="Y66" s="202">
        <v>6</v>
      </c>
      <c r="Z66" s="203" t="s">
        <v>448</v>
      </c>
      <c r="AA66" s="203" t="s">
        <v>510</v>
      </c>
    </row>
    <row r="67" spans="24:27" x14ac:dyDescent="0.25">
      <c r="X67" s="202">
        <v>219320</v>
      </c>
      <c r="Y67" s="202">
        <v>6</v>
      </c>
      <c r="Z67" s="203" t="s">
        <v>448</v>
      </c>
      <c r="AA67" s="203" t="s">
        <v>511</v>
      </c>
    </row>
    <row r="68" spans="24:27" x14ac:dyDescent="0.25">
      <c r="X68" s="202">
        <v>219904</v>
      </c>
      <c r="Y68" s="202">
        <v>6</v>
      </c>
      <c r="Z68" s="203" t="s">
        <v>448</v>
      </c>
      <c r="AA68" s="203" t="s">
        <v>512</v>
      </c>
    </row>
    <row r="69" spans="24:27" x14ac:dyDescent="0.25">
      <c r="X69" s="202">
        <v>219905</v>
      </c>
      <c r="Y69" s="202">
        <v>6</v>
      </c>
      <c r="Z69" s="203" t="s">
        <v>448</v>
      </c>
      <c r="AA69" s="203" t="s">
        <v>513</v>
      </c>
    </row>
    <row r="70" spans="24:27" x14ac:dyDescent="0.25">
      <c r="X70" s="202">
        <v>219906</v>
      </c>
      <c r="Y70" s="202">
        <v>6</v>
      </c>
      <c r="Z70" s="203" t="s">
        <v>448</v>
      </c>
      <c r="AA70" s="203" t="s">
        <v>514</v>
      </c>
    </row>
    <row r="71" spans="24:27" x14ac:dyDescent="0.25">
      <c r="X71" s="202">
        <v>219907</v>
      </c>
      <c r="Y71" s="202">
        <v>6</v>
      </c>
      <c r="Z71" s="203" t="s">
        <v>448</v>
      </c>
      <c r="AA71" s="203" t="s">
        <v>515</v>
      </c>
    </row>
    <row r="72" spans="24:27" x14ac:dyDescent="0.25">
      <c r="X72" s="202">
        <v>219908</v>
      </c>
      <c r="Y72" s="202">
        <v>6</v>
      </c>
      <c r="Z72" s="203" t="s">
        <v>448</v>
      </c>
      <c r="AA72" s="203" t="s">
        <v>516</v>
      </c>
    </row>
    <row r="73" spans="24:27" x14ac:dyDescent="0.25">
      <c r="X73" s="202">
        <v>219909</v>
      </c>
      <c r="Y73" s="202">
        <v>6</v>
      </c>
      <c r="Z73" s="203" t="s">
        <v>448</v>
      </c>
      <c r="AA73" s="203" t="s">
        <v>517</v>
      </c>
    </row>
    <row r="74" spans="24:27" x14ac:dyDescent="0.25">
      <c r="X74" s="202">
        <v>219910</v>
      </c>
      <c r="Y74" s="202">
        <v>6</v>
      </c>
      <c r="Z74" s="203" t="s">
        <v>448</v>
      </c>
      <c r="AA74" s="203" t="s">
        <v>518</v>
      </c>
    </row>
    <row r="75" spans="24:27" x14ac:dyDescent="0.25">
      <c r="X75" s="202">
        <v>219911</v>
      </c>
      <c r="Y75" s="202">
        <v>6</v>
      </c>
      <c r="Z75" s="203" t="s">
        <v>448</v>
      </c>
      <c r="AA75" s="203" t="s">
        <v>519</v>
      </c>
    </row>
    <row r="76" spans="24:27" x14ac:dyDescent="0.25">
      <c r="X76" s="202">
        <v>219912</v>
      </c>
      <c r="Y76" s="202">
        <v>6</v>
      </c>
      <c r="Z76" s="203" t="s">
        <v>448</v>
      </c>
      <c r="AA76" s="203" t="s">
        <v>520</v>
      </c>
    </row>
    <row r="77" spans="24:27" x14ac:dyDescent="0.25">
      <c r="X77" s="202">
        <v>219913</v>
      </c>
      <c r="Y77" s="202">
        <v>6</v>
      </c>
      <c r="Z77" s="203" t="s">
        <v>448</v>
      </c>
      <c r="AA77" s="203" t="s">
        <v>521</v>
      </c>
    </row>
    <row r="78" spans="24:27" x14ac:dyDescent="0.25">
      <c r="X78" s="202">
        <v>219914</v>
      </c>
      <c r="Y78" s="202">
        <v>6</v>
      </c>
      <c r="Z78" s="203" t="s">
        <v>448</v>
      </c>
      <c r="AA78" s="203" t="s">
        <v>522</v>
      </c>
    </row>
    <row r="79" spans="24:27" x14ac:dyDescent="0.25">
      <c r="X79" s="202">
        <v>219915</v>
      </c>
      <c r="Y79" s="202">
        <v>6</v>
      </c>
      <c r="Z79" s="203" t="s">
        <v>448</v>
      </c>
      <c r="AA79" s="203" t="s">
        <v>523</v>
      </c>
    </row>
    <row r="80" spans="24:27" x14ac:dyDescent="0.25">
      <c r="X80" s="202">
        <v>219916</v>
      </c>
      <c r="Y80" s="202">
        <v>6</v>
      </c>
      <c r="Z80" s="203" t="s">
        <v>448</v>
      </c>
      <c r="AA80" s="203" t="s">
        <v>524</v>
      </c>
    </row>
    <row r="81" spans="24:27" x14ac:dyDescent="0.25">
      <c r="X81" s="202">
        <v>219917</v>
      </c>
      <c r="Y81" s="202">
        <v>6</v>
      </c>
      <c r="Z81" s="203" t="s">
        <v>448</v>
      </c>
      <c r="AA81" s="203" t="s">
        <v>525</v>
      </c>
    </row>
    <row r="82" spans="24:27" x14ac:dyDescent="0.25">
      <c r="X82" s="202">
        <v>219918</v>
      </c>
      <c r="Y82" s="202">
        <v>6</v>
      </c>
      <c r="Z82" s="203" t="s">
        <v>448</v>
      </c>
      <c r="AA82" s="203" t="s">
        <v>526</v>
      </c>
    </row>
    <row r="83" spans="24:27" x14ac:dyDescent="0.25">
      <c r="X83" s="202">
        <v>219919</v>
      </c>
      <c r="Y83" s="202">
        <v>6</v>
      </c>
      <c r="Z83" s="203" t="s">
        <v>448</v>
      </c>
      <c r="AA83" s="203" t="s">
        <v>527</v>
      </c>
    </row>
    <row r="84" spans="24:27" x14ac:dyDescent="0.25">
      <c r="X84" s="202">
        <v>219920</v>
      </c>
      <c r="Y84" s="202">
        <v>6</v>
      </c>
      <c r="Z84" s="203" t="s">
        <v>448</v>
      </c>
      <c r="AA84" s="203" t="s">
        <v>528</v>
      </c>
    </row>
    <row r="85" spans="24:27" x14ac:dyDescent="0.25">
      <c r="X85" s="202">
        <v>219921</v>
      </c>
      <c r="Y85" s="202">
        <v>6</v>
      </c>
      <c r="Z85" s="203" t="s">
        <v>448</v>
      </c>
      <c r="AA85" s="203" t="s">
        <v>529</v>
      </c>
    </row>
    <row r="86" spans="24:27" x14ac:dyDescent="0.25">
      <c r="X86" s="202">
        <v>219922</v>
      </c>
      <c r="Y86" s="202">
        <v>6</v>
      </c>
      <c r="Z86" s="203" t="s">
        <v>448</v>
      </c>
      <c r="AA86" s="203" t="s">
        <v>530</v>
      </c>
    </row>
    <row r="87" spans="24:27" x14ac:dyDescent="0.25">
      <c r="X87" s="202">
        <v>219923</v>
      </c>
      <c r="Y87" s="202">
        <v>6</v>
      </c>
      <c r="Z87" s="203" t="s">
        <v>448</v>
      </c>
      <c r="AA87" s="203" t="s">
        <v>531</v>
      </c>
    </row>
    <row r="88" spans="24:27" x14ac:dyDescent="0.25">
      <c r="X88" s="202">
        <v>219926</v>
      </c>
      <c r="Y88" s="202">
        <v>6</v>
      </c>
      <c r="Z88" s="203" t="s">
        <v>448</v>
      </c>
      <c r="AA88" s="203" t="s">
        <v>532</v>
      </c>
    </row>
    <row r="89" spans="24:27" x14ac:dyDescent="0.25">
      <c r="X89" s="202">
        <v>219999</v>
      </c>
      <c r="Y89" s="202">
        <v>6</v>
      </c>
      <c r="Z89" s="203" t="s">
        <v>448</v>
      </c>
      <c r="AA89" s="203" t="s">
        <v>533</v>
      </c>
    </row>
    <row r="90" spans="24:27" x14ac:dyDescent="0.25">
      <c r="X90" s="204" t="s">
        <v>534</v>
      </c>
      <c r="Y90" s="204">
        <v>7</v>
      </c>
      <c r="Z90" s="205" t="s">
        <v>535</v>
      </c>
      <c r="AA90" s="205" t="s">
        <v>535</v>
      </c>
    </row>
    <row r="91" spans="24:27" x14ac:dyDescent="0.25">
      <c r="X91" s="204">
        <v>231010</v>
      </c>
      <c r="Y91" s="204">
        <v>7</v>
      </c>
      <c r="Z91" s="205" t="s">
        <v>535</v>
      </c>
      <c r="AA91" s="205" t="s">
        <v>536</v>
      </c>
    </row>
    <row r="92" spans="24:27" x14ac:dyDescent="0.25">
      <c r="X92" s="204">
        <v>232010</v>
      </c>
      <c r="Y92" s="204">
        <v>7</v>
      </c>
      <c r="Z92" s="205" t="s">
        <v>535</v>
      </c>
      <c r="AA92" s="205" t="s">
        <v>537</v>
      </c>
    </row>
    <row r="93" spans="24:27" x14ac:dyDescent="0.25">
      <c r="X93" s="204">
        <v>233110</v>
      </c>
      <c r="Y93" s="204">
        <v>7</v>
      </c>
      <c r="Z93" s="205" t="s">
        <v>535</v>
      </c>
      <c r="AA93" s="205" t="s">
        <v>538</v>
      </c>
    </row>
    <row r="94" spans="24:27" x14ac:dyDescent="0.25">
      <c r="X94" s="204">
        <v>233120</v>
      </c>
      <c r="Y94" s="204">
        <v>7</v>
      </c>
      <c r="Z94" s="205" t="s">
        <v>535</v>
      </c>
      <c r="AA94" s="205" t="s">
        <v>539</v>
      </c>
    </row>
    <row r="95" spans="24:27" x14ac:dyDescent="0.25">
      <c r="X95" s="204">
        <v>233210</v>
      </c>
      <c r="Y95" s="204">
        <v>7</v>
      </c>
      <c r="Z95" s="205" t="s">
        <v>535</v>
      </c>
      <c r="AA95" s="205" t="s">
        <v>540</v>
      </c>
    </row>
    <row r="96" spans="24:27" x14ac:dyDescent="0.25">
      <c r="X96" s="204">
        <v>233310</v>
      </c>
      <c r="Y96" s="204">
        <v>7</v>
      </c>
      <c r="Z96" s="205" t="s">
        <v>535</v>
      </c>
      <c r="AA96" s="205" t="s">
        <v>541</v>
      </c>
    </row>
    <row r="97" spans="24:27" x14ac:dyDescent="0.25">
      <c r="X97" s="204">
        <v>233410</v>
      </c>
      <c r="Y97" s="204">
        <v>7</v>
      </c>
      <c r="Z97" s="205" t="s">
        <v>535</v>
      </c>
      <c r="AA97" s="205" t="s">
        <v>542</v>
      </c>
    </row>
    <row r="98" spans="24:27" x14ac:dyDescent="0.25">
      <c r="X98" s="204">
        <v>233510</v>
      </c>
      <c r="Y98" s="204">
        <v>7</v>
      </c>
      <c r="Z98" s="205" t="s">
        <v>535</v>
      </c>
      <c r="AA98" s="205" t="s">
        <v>543</v>
      </c>
    </row>
    <row r="99" spans="24:27" x14ac:dyDescent="0.25">
      <c r="X99" s="204">
        <v>233610</v>
      </c>
      <c r="Y99" s="204">
        <v>7</v>
      </c>
      <c r="Z99" s="205" t="s">
        <v>535</v>
      </c>
      <c r="AA99" s="205" t="s">
        <v>544</v>
      </c>
    </row>
    <row r="100" spans="24:27" x14ac:dyDescent="0.25">
      <c r="X100" s="204">
        <v>233710</v>
      </c>
      <c r="Y100" s="204">
        <v>7</v>
      </c>
      <c r="Z100" s="205" t="s">
        <v>535</v>
      </c>
      <c r="AA100" s="205" t="s">
        <v>545</v>
      </c>
    </row>
    <row r="101" spans="24:27" x14ac:dyDescent="0.25">
      <c r="X101" s="204">
        <v>233810</v>
      </c>
      <c r="Y101" s="204">
        <v>7</v>
      </c>
      <c r="Z101" s="205" t="s">
        <v>535</v>
      </c>
      <c r="AA101" s="205" t="s">
        <v>546</v>
      </c>
    </row>
    <row r="102" spans="24:27" x14ac:dyDescent="0.25">
      <c r="X102" s="204">
        <v>239010</v>
      </c>
      <c r="Y102" s="204">
        <v>7</v>
      </c>
      <c r="Z102" s="205" t="s">
        <v>535</v>
      </c>
      <c r="AA102" s="205" t="s">
        <v>547</v>
      </c>
    </row>
    <row r="103" spans="24:27" x14ac:dyDescent="0.25">
      <c r="X103" s="204">
        <v>241010</v>
      </c>
      <c r="Y103" s="204">
        <v>7</v>
      </c>
      <c r="Z103" s="205" t="s">
        <v>535</v>
      </c>
      <c r="AA103" s="205" t="s">
        <v>548</v>
      </c>
    </row>
    <row r="104" spans="24:27" x14ac:dyDescent="0.25">
      <c r="X104" s="204">
        <v>242010</v>
      </c>
      <c r="Y104" s="204">
        <v>7</v>
      </c>
      <c r="Z104" s="205" t="s">
        <v>535</v>
      </c>
      <c r="AA104" s="205" t="s">
        <v>549</v>
      </c>
    </row>
    <row r="105" spans="24:27" x14ac:dyDescent="0.25">
      <c r="X105" s="204">
        <v>243010</v>
      </c>
      <c r="Y105" s="204">
        <v>7</v>
      </c>
      <c r="Z105" s="205" t="s">
        <v>535</v>
      </c>
      <c r="AA105" s="205" t="s">
        <v>550</v>
      </c>
    </row>
    <row r="106" spans="24:27" x14ac:dyDescent="0.25">
      <c r="X106" s="204">
        <v>244110</v>
      </c>
      <c r="Y106" s="204">
        <v>7</v>
      </c>
      <c r="Z106" s="205" t="s">
        <v>535</v>
      </c>
      <c r="AA106" s="205" t="s">
        <v>551</v>
      </c>
    </row>
    <row r="107" spans="24:27" x14ac:dyDescent="0.25">
      <c r="X107" s="204">
        <v>244210</v>
      </c>
      <c r="Y107" s="204">
        <v>7</v>
      </c>
      <c r="Z107" s="205" t="s">
        <v>535</v>
      </c>
      <c r="AA107" s="205" t="s">
        <v>552</v>
      </c>
    </row>
    <row r="108" spans="24:27" x14ac:dyDescent="0.25">
      <c r="X108" s="204">
        <v>244310</v>
      </c>
      <c r="Y108" s="204">
        <v>7</v>
      </c>
      <c r="Z108" s="205" t="s">
        <v>535</v>
      </c>
      <c r="AA108" s="205" t="s">
        <v>553</v>
      </c>
    </row>
    <row r="109" spans="24:27" x14ac:dyDescent="0.25">
      <c r="X109" s="204">
        <v>244410</v>
      </c>
      <c r="Y109" s="204">
        <v>7</v>
      </c>
      <c r="Z109" s="205" t="s">
        <v>535</v>
      </c>
      <c r="AA109" s="205" t="s">
        <v>554</v>
      </c>
    </row>
    <row r="110" spans="24:27" x14ac:dyDescent="0.25">
      <c r="X110" s="204">
        <v>244510</v>
      </c>
      <c r="Y110" s="204">
        <v>7</v>
      </c>
      <c r="Z110" s="205" t="s">
        <v>535</v>
      </c>
      <c r="AA110" s="205" t="s">
        <v>555</v>
      </c>
    </row>
    <row r="111" spans="24:27" x14ac:dyDescent="0.25">
      <c r="X111" s="204">
        <v>244610</v>
      </c>
      <c r="Y111" s="204">
        <v>7</v>
      </c>
      <c r="Z111" s="205" t="s">
        <v>535</v>
      </c>
      <c r="AA111" s="205" t="s">
        <v>556</v>
      </c>
    </row>
    <row r="112" spans="24:27" x14ac:dyDescent="0.25">
      <c r="X112" s="204">
        <v>244710</v>
      </c>
      <c r="Y112" s="204">
        <v>7</v>
      </c>
      <c r="Z112" s="205" t="s">
        <v>535</v>
      </c>
      <c r="AA112" s="205" t="s">
        <v>557</v>
      </c>
    </row>
    <row r="113" spans="24:27" x14ac:dyDescent="0.25">
      <c r="X113" s="204">
        <v>244810</v>
      </c>
      <c r="Y113" s="204">
        <v>7</v>
      </c>
      <c r="Z113" s="205" t="s">
        <v>535</v>
      </c>
      <c r="AA113" s="205" t="s">
        <v>558</v>
      </c>
    </row>
    <row r="114" spans="24:27" x14ac:dyDescent="0.25">
      <c r="X114" s="204">
        <v>244910</v>
      </c>
      <c r="Y114" s="204">
        <v>7</v>
      </c>
      <c r="Z114" s="205" t="s">
        <v>535</v>
      </c>
      <c r="AA114" s="205" t="s">
        <v>559</v>
      </c>
    </row>
    <row r="115" spans="24:27" x14ac:dyDescent="0.25">
      <c r="X115" s="204">
        <v>245010</v>
      </c>
      <c r="Y115" s="204">
        <v>7</v>
      </c>
      <c r="Z115" s="205" t="s">
        <v>535</v>
      </c>
      <c r="AA115" s="205" t="s">
        <v>560</v>
      </c>
    </row>
    <row r="116" spans="24:27" x14ac:dyDescent="0.25">
      <c r="X116" s="204">
        <v>245110</v>
      </c>
      <c r="Y116" s="204">
        <v>7</v>
      </c>
      <c r="Z116" s="205" t="s">
        <v>535</v>
      </c>
      <c r="AA116" s="205" t="s">
        <v>561</v>
      </c>
    </row>
    <row r="117" spans="24:27" x14ac:dyDescent="0.25">
      <c r="X117" s="204">
        <v>245210</v>
      </c>
      <c r="Y117" s="204">
        <v>7</v>
      </c>
      <c r="Z117" s="205" t="s">
        <v>535</v>
      </c>
      <c r="AA117" s="205" t="s">
        <v>562</v>
      </c>
    </row>
    <row r="118" spans="24:27" x14ac:dyDescent="0.25">
      <c r="X118" s="204">
        <v>249010</v>
      </c>
      <c r="Y118" s="204">
        <v>7</v>
      </c>
      <c r="Z118" s="205" t="s">
        <v>535</v>
      </c>
      <c r="AA118" s="205" t="s">
        <v>563</v>
      </c>
    </row>
    <row r="119" spans="24:27" x14ac:dyDescent="0.25">
      <c r="X119" s="204">
        <v>251110</v>
      </c>
      <c r="Y119" s="204">
        <v>7</v>
      </c>
      <c r="Z119" s="205" t="s">
        <v>535</v>
      </c>
      <c r="AA119" s="205" t="s">
        <v>564</v>
      </c>
    </row>
    <row r="120" spans="24:27" x14ac:dyDescent="0.25">
      <c r="X120" s="204">
        <v>251210</v>
      </c>
      <c r="Y120" s="204">
        <v>7</v>
      </c>
      <c r="Z120" s="205" t="s">
        <v>535</v>
      </c>
      <c r="AA120" s="205" t="s">
        <v>565</v>
      </c>
    </row>
    <row r="121" spans="24:27" x14ac:dyDescent="0.25">
      <c r="X121" s="204">
        <v>251310</v>
      </c>
      <c r="Y121" s="204">
        <v>7</v>
      </c>
      <c r="Z121" s="205" t="s">
        <v>535</v>
      </c>
      <c r="AA121" s="205" t="s">
        <v>566</v>
      </c>
    </row>
    <row r="122" spans="24:27" x14ac:dyDescent="0.25">
      <c r="X122" s="204">
        <v>251320</v>
      </c>
      <c r="Y122" s="204">
        <v>7</v>
      </c>
      <c r="Z122" s="205" t="s">
        <v>535</v>
      </c>
      <c r="AA122" s="205" t="s">
        <v>567</v>
      </c>
    </row>
    <row r="123" spans="24:27" x14ac:dyDescent="0.25">
      <c r="X123" s="204">
        <v>252110</v>
      </c>
      <c r="Y123" s="204">
        <v>7</v>
      </c>
      <c r="Z123" s="205" t="s">
        <v>535</v>
      </c>
      <c r="AA123" s="205" t="s">
        <v>568</v>
      </c>
    </row>
    <row r="124" spans="24:27" x14ac:dyDescent="0.25">
      <c r="X124" s="204">
        <v>252310</v>
      </c>
      <c r="Y124" s="204">
        <v>7</v>
      </c>
      <c r="Z124" s="205" t="s">
        <v>535</v>
      </c>
      <c r="AA124" s="205" t="s">
        <v>569</v>
      </c>
    </row>
    <row r="125" spans="24:27" x14ac:dyDescent="0.25">
      <c r="X125" s="204">
        <v>252410</v>
      </c>
      <c r="Y125" s="204">
        <v>7</v>
      </c>
      <c r="Z125" s="205" t="s">
        <v>535</v>
      </c>
      <c r="AA125" s="205" t="s">
        <v>570</v>
      </c>
    </row>
    <row r="126" spans="24:27" x14ac:dyDescent="0.25">
      <c r="X126" s="204">
        <v>252510</v>
      </c>
      <c r="Y126" s="204">
        <v>7</v>
      </c>
      <c r="Z126" s="205" t="s">
        <v>535</v>
      </c>
      <c r="AA126" s="205" t="s">
        <v>571</v>
      </c>
    </row>
    <row r="127" spans="24:27" x14ac:dyDescent="0.25">
      <c r="X127" s="204">
        <v>253010</v>
      </c>
      <c r="Y127" s="204">
        <v>7</v>
      </c>
      <c r="Z127" s="205" t="s">
        <v>535</v>
      </c>
      <c r="AA127" s="205" t="s">
        <v>572</v>
      </c>
    </row>
    <row r="128" spans="24:27" x14ac:dyDescent="0.25">
      <c r="X128" s="204">
        <v>253110</v>
      </c>
      <c r="Y128" s="204">
        <v>7</v>
      </c>
      <c r="Z128" s="205" t="s">
        <v>535</v>
      </c>
      <c r="AA128" s="205" t="s">
        <v>573</v>
      </c>
    </row>
    <row r="129" spans="24:27" x14ac:dyDescent="0.25">
      <c r="X129" s="204">
        <v>253210</v>
      </c>
      <c r="Y129" s="204">
        <v>7</v>
      </c>
      <c r="Z129" s="205" t="s">
        <v>535</v>
      </c>
      <c r="AA129" s="205" t="s">
        <v>574</v>
      </c>
    </row>
    <row r="130" spans="24:27" x14ac:dyDescent="0.25">
      <c r="X130" s="204">
        <v>253310</v>
      </c>
      <c r="Y130" s="204">
        <v>7</v>
      </c>
      <c r="Z130" s="205" t="s">
        <v>535</v>
      </c>
      <c r="AA130" s="205" t="s">
        <v>575</v>
      </c>
    </row>
    <row r="131" spans="24:27" x14ac:dyDescent="0.25">
      <c r="X131" s="204">
        <v>253410</v>
      </c>
      <c r="Y131" s="204">
        <v>7</v>
      </c>
      <c r="Z131" s="205" t="s">
        <v>535</v>
      </c>
      <c r="AA131" s="205" t="s">
        <v>576</v>
      </c>
    </row>
    <row r="132" spans="24:27" x14ac:dyDescent="0.25">
      <c r="X132" s="204">
        <v>253510</v>
      </c>
      <c r="Y132" s="204">
        <v>7</v>
      </c>
      <c r="Z132" s="205" t="s">
        <v>535</v>
      </c>
      <c r="AA132" s="205" t="s">
        <v>577</v>
      </c>
    </row>
    <row r="133" spans="24:27" x14ac:dyDescent="0.25">
      <c r="X133" s="204">
        <v>253610</v>
      </c>
      <c r="Y133" s="204">
        <v>7</v>
      </c>
      <c r="Z133" s="205" t="s">
        <v>535</v>
      </c>
      <c r="AA133" s="205" t="s">
        <v>578</v>
      </c>
    </row>
    <row r="134" spans="24:27" x14ac:dyDescent="0.25">
      <c r="X134" s="204">
        <v>254110</v>
      </c>
      <c r="Y134" s="204">
        <v>7</v>
      </c>
      <c r="Z134" s="205" t="s">
        <v>535</v>
      </c>
      <c r="AA134" s="205" t="s">
        <v>579</v>
      </c>
    </row>
    <row r="135" spans="24:27" x14ac:dyDescent="0.25">
      <c r="X135" s="204">
        <v>254210</v>
      </c>
      <c r="Y135" s="204">
        <v>7</v>
      </c>
      <c r="Z135" s="205" t="s">
        <v>535</v>
      </c>
      <c r="AA135" s="205" t="s">
        <v>580</v>
      </c>
    </row>
    <row r="136" spans="24:27" x14ac:dyDescent="0.25">
      <c r="X136" s="204">
        <v>254310</v>
      </c>
      <c r="Y136" s="204">
        <v>7</v>
      </c>
      <c r="Z136" s="205" t="s">
        <v>535</v>
      </c>
      <c r="AA136" s="205" t="s">
        <v>581</v>
      </c>
    </row>
    <row r="137" spans="24:27" x14ac:dyDescent="0.25">
      <c r="X137" s="204">
        <v>259010</v>
      </c>
      <c r="Y137" s="204">
        <v>7</v>
      </c>
      <c r="Z137" s="205" t="s">
        <v>535</v>
      </c>
      <c r="AA137" s="205" t="s">
        <v>582</v>
      </c>
    </row>
    <row r="138" spans="24:27" x14ac:dyDescent="0.25">
      <c r="X138" s="204">
        <v>281110</v>
      </c>
      <c r="Y138" s="204">
        <v>7</v>
      </c>
      <c r="Z138" s="205" t="s">
        <v>535</v>
      </c>
      <c r="AA138" s="205" t="s">
        <v>583</v>
      </c>
    </row>
    <row r="139" spans="24:27" x14ac:dyDescent="0.25">
      <c r="X139" s="204">
        <v>281120</v>
      </c>
      <c r="Y139" s="204">
        <v>7</v>
      </c>
      <c r="Z139" s="205" t="s">
        <v>535</v>
      </c>
      <c r="AA139" s="205" t="s">
        <v>584</v>
      </c>
    </row>
    <row r="140" spans="24:27" x14ac:dyDescent="0.25">
      <c r="X140" s="204">
        <v>281210</v>
      </c>
      <c r="Y140" s="204">
        <v>7</v>
      </c>
      <c r="Z140" s="205" t="s">
        <v>535</v>
      </c>
      <c r="AA140" s="205" t="s">
        <v>585</v>
      </c>
    </row>
    <row r="141" spans="24:27" x14ac:dyDescent="0.25">
      <c r="X141" s="204">
        <v>281310</v>
      </c>
      <c r="Y141" s="204">
        <v>7</v>
      </c>
      <c r="Z141" s="205" t="s">
        <v>535</v>
      </c>
      <c r="AA141" s="205" t="s">
        <v>586</v>
      </c>
    </row>
    <row r="142" spans="24:27" x14ac:dyDescent="0.25">
      <c r="X142" s="204">
        <v>281410</v>
      </c>
      <c r="Y142" s="204">
        <v>7</v>
      </c>
      <c r="Z142" s="205" t="s">
        <v>535</v>
      </c>
      <c r="AA142" s="205" t="s">
        <v>587</v>
      </c>
    </row>
    <row r="143" spans="24:27" x14ac:dyDescent="0.25">
      <c r="X143" s="204">
        <v>281510</v>
      </c>
      <c r="Y143" s="204">
        <v>7</v>
      </c>
      <c r="Z143" s="205" t="s">
        <v>535</v>
      </c>
      <c r="AA143" s="205" t="s">
        <v>588</v>
      </c>
    </row>
    <row r="144" spans="24:27" x14ac:dyDescent="0.25">
      <c r="X144" s="204">
        <v>281610</v>
      </c>
      <c r="Y144" s="204">
        <v>7</v>
      </c>
      <c r="Z144" s="205" t="s">
        <v>535</v>
      </c>
      <c r="AA144" s="205" t="s">
        <v>589</v>
      </c>
    </row>
    <row r="145" spans="24:27" x14ac:dyDescent="0.25">
      <c r="X145" s="204">
        <v>281710</v>
      </c>
      <c r="Y145" s="204">
        <v>7</v>
      </c>
      <c r="Z145" s="205" t="s">
        <v>535</v>
      </c>
      <c r="AA145" s="205" t="s">
        <v>590</v>
      </c>
    </row>
    <row r="146" spans="24:27" x14ac:dyDescent="0.25">
      <c r="X146" s="204">
        <v>281810</v>
      </c>
      <c r="Y146" s="204">
        <v>7</v>
      </c>
      <c r="Z146" s="205" t="s">
        <v>535</v>
      </c>
      <c r="AA146" s="205" t="s">
        <v>591</v>
      </c>
    </row>
    <row r="147" spans="24:27" x14ac:dyDescent="0.25">
      <c r="X147" s="204">
        <v>281910</v>
      </c>
      <c r="Y147" s="204">
        <v>7</v>
      </c>
      <c r="Z147" s="205" t="s">
        <v>535</v>
      </c>
      <c r="AA147" s="205" t="s">
        <v>592</v>
      </c>
    </row>
    <row r="148" spans="24:27" x14ac:dyDescent="0.25">
      <c r="X148" s="204">
        <v>282110</v>
      </c>
      <c r="Y148" s="204">
        <v>7</v>
      </c>
      <c r="Z148" s="205" t="s">
        <v>535</v>
      </c>
      <c r="AA148" s="205" t="s">
        <v>593</v>
      </c>
    </row>
    <row r="149" spans="24:27" x14ac:dyDescent="0.25">
      <c r="X149" s="204">
        <v>282120</v>
      </c>
      <c r="Y149" s="204">
        <v>7</v>
      </c>
      <c r="Z149" s="205" t="s">
        <v>535</v>
      </c>
      <c r="AA149" s="205" t="s">
        <v>594</v>
      </c>
    </row>
    <row r="150" spans="24:27" x14ac:dyDescent="0.25">
      <c r="X150" s="204">
        <v>282210</v>
      </c>
      <c r="Y150" s="204">
        <v>7</v>
      </c>
      <c r="Z150" s="205" t="s">
        <v>535</v>
      </c>
      <c r="AA150" s="205" t="s">
        <v>595</v>
      </c>
    </row>
    <row r="151" spans="24:27" x14ac:dyDescent="0.25">
      <c r="X151" s="204">
        <v>282310</v>
      </c>
      <c r="Y151" s="204">
        <v>7</v>
      </c>
      <c r="Z151" s="205" t="s">
        <v>535</v>
      </c>
      <c r="AA151" s="205" t="s">
        <v>596</v>
      </c>
    </row>
    <row r="152" spans="24:27" x14ac:dyDescent="0.25">
      <c r="X152" s="204">
        <v>282410</v>
      </c>
      <c r="Y152" s="204">
        <v>7</v>
      </c>
      <c r="Z152" s="205" t="s">
        <v>535</v>
      </c>
      <c r="AA152" s="205" t="s">
        <v>597</v>
      </c>
    </row>
    <row r="153" spans="24:27" x14ac:dyDescent="0.25">
      <c r="X153" s="204">
        <v>282510</v>
      </c>
      <c r="Y153" s="204">
        <v>7</v>
      </c>
      <c r="Z153" s="205" t="s">
        <v>535</v>
      </c>
      <c r="AA153" s="205" t="s">
        <v>598</v>
      </c>
    </row>
    <row r="154" spans="24:27" x14ac:dyDescent="0.25">
      <c r="X154" s="204">
        <v>282610</v>
      </c>
      <c r="Y154" s="204">
        <v>7</v>
      </c>
      <c r="Z154" s="205" t="s">
        <v>535</v>
      </c>
      <c r="AA154" s="205" t="s">
        <v>599</v>
      </c>
    </row>
    <row r="155" spans="24:27" x14ac:dyDescent="0.25">
      <c r="X155" s="204">
        <v>282710</v>
      </c>
      <c r="Y155" s="204">
        <v>7</v>
      </c>
      <c r="Z155" s="205" t="s">
        <v>535</v>
      </c>
      <c r="AA155" s="205" t="s">
        <v>600</v>
      </c>
    </row>
    <row r="156" spans="24:27" x14ac:dyDescent="0.25">
      <c r="X156" s="204">
        <v>282810</v>
      </c>
      <c r="Y156" s="204">
        <v>7</v>
      </c>
      <c r="Z156" s="205" t="s">
        <v>535</v>
      </c>
      <c r="AA156" s="205" t="s">
        <v>601</v>
      </c>
    </row>
    <row r="157" spans="24:27" x14ac:dyDescent="0.25">
      <c r="X157" s="204">
        <v>284010</v>
      </c>
      <c r="Y157" s="204">
        <v>7</v>
      </c>
      <c r="Z157" s="205" t="s">
        <v>535</v>
      </c>
      <c r="AA157" s="205" t="s">
        <v>602</v>
      </c>
    </row>
    <row r="158" spans="24:27" x14ac:dyDescent="0.25">
      <c r="X158" s="204">
        <v>284020</v>
      </c>
      <c r="Y158" s="204">
        <v>7</v>
      </c>
      <c r="Z158" s="205" t="s">
        <v>535</v>
      </c>
      <c r="AA158" s="205" t="s">
        <v>603</v>
      </c>
    </row>
    <row r="159" spans="24:27" x14ac:dyDescent="0.25">
      <c r="X159" s="204">
        <v>284030</v>
      </c>
      <c r="Y159" s="204">
        <v>7</v>
      </c>
      <c r="Z159" s="205" t="s">
        <v>535</v>
      </c>
      <c r="AA159" s="205" t="s">
        <v>604</v>
      </c>
    </row>
    <row r="160" spans="24:27" x14ac:dyDescent="0.25">
      <c r="X160" s="204">
        <v>284040</v>
      </c>
      <c r="Y160" s="204">
        <v>7</v>
      </c>
      <c r="Z160" s="205" t="s">
        <v>535</v>
      </c>
      <c r="AA160" s="205" t="s">
        <v>605</v>
      </c>
    </row>
    <row r="161" spans="24:27" x14ac:dyDescent="0.25">
      <c r="X161" s="204">
        <v>285010</v>
      </c>
      <c r="Y161" s="204">
        <v>7</v>
      </c>
      <c r="Z161" s="205" t="s">
        <v>535</v>
      </c>
      <c r="AA161" s="205" t="s">
        <v>606</v>
      </c>
    </row>
    <row r="162" spans="24:27" x14ac:dyDescent="0.25">
      <c r="X162" s="204">
        <v>285015</v>
      </c>
      <c r="Y162" s="204">
        <v>7</v>
      </c>
      <c r="Z162" s="205" t="s">
        <v>535</v>
      </c>
      <c r="AA162" s="205" t="s">
        <v>607</v>
      </c>
    </row>
    <row r="163" spans="24:27" x14ac:dyDescent="0.25">
      <c r="X163" s="204">
        <v>286010</v>
      </c>
      <c r="Y163" s="204">
        <v>7</v>
      </c>
      <c r="Z163" s="205" t="s">
        <v>535</v>
      </c>
      <c r="AA163" s="205" t="s">
        <v>608</v>
      </c>
    </row>
    <row r="164" spans="24:27" x14ac:dyDescent="0.25">
      <c r="X164" s="204">
        <v>287010</v>
      </c>
      <c r="Y164" s="204">
        <v>7</v>
      </c>
      <c r="Z164" s="205" t="s">
        <v>535</v>
      </c>
      <c r="AA164" s="205" t="s">
        <v>609</v>
      </c>
    </row>
    <row r="165" spans="24:27" x14ac:dyDescent="0.25">
      <c r="X165" s="204">
        <v>291110</v>
      </c>
      <c r="Y165" s="204">
        <v>7</v>
      </c>
      <c r="Z165" s="205" t="s">
        <v>535</v>
      </c>
      <c r="AA165" s="205" t="s">
        <v>610</v>
      </c>
    </row>
    <row r="166" spans="24:27" x14ac:dyDescent="0.25">
      <c r="X166" s="204">
        <v>291210</v>
      </c>
      <c r="Y166" s="204">
        <v>7</v>
      </c>
      <c r="Z166" s="205" t="s">
        <v>535</v>
      </c>
      <c r="AA166" s="205" t="s">
        <v>611</v>
      </c>
    </row>
    <row r="167" spans="24:27" x14ac:dyDescent="0.25">
      <c r="X167" s="204">
        <v>291310</v>
      </c>
      <c r="Y167" s="204">
        <v>7</v>
      </c>
      <c r="Z167" s="205" t="s">
        <v>535</v>
      </c>
      <c r="AA167" s="205" t="s">
        <v>612</v>
      </c>
    </row>
    <row r="168" spans="24:27" x14ac:dyDescent="0.25">
      <c r="X168" s="204">
        <v>291910</v>
      </c>
      <c r="Y168" s="204">
        <v>7</v>
      </c>
      <c r="Z168" s="205" t="s">
        <v>535</v>
      </c>
      <c r="AA168" s="205" t="s">
        <v>613</v>
      </c>
    </row>
    <row r="169" spans="24:27" x14ac:dyDescent="0.25">
      <c r="X169" s="204">
        <v>292010</v>
      </c>
      <c r="Y169" s="204">
        <v>7</v>
      </c>
      <c r="Z169" s="205" t="s">
        <v>535</v>
      </c>
      <c r="AA169" s="205" t="s">
        <v>614</v>
      </c>
    </row>
    <row r="170" spans="24:27" x14ac:dyDescent="0.25">
      <c r="X170" s="204">
        <v>293052</v>
      </c>
      <c r="Y170" s="204">
        <v>7</v>
      </c>
      <c r="Z170" s="205" t="s">
        <v>535</v>
      </c>
      <c r="AA170" s="205" t="s">
        <v>615</v>
      </c>
    </row>
    <row r="171" spans="24:27" x14ac:dyDescent="0.25">
      <c r="X171" s="204">
        <v>293054</v>
      </c>
      <c r="Y171" s="204">
        <v>7</v>
      </c>
      <c r="Z171" s="205" t="s">
        <v>535</v>
      </c>
      <c r="AA171" s="205" t="s">
        <v>616</v>
      </c>
    </row>
    <row r="172" spans="24:27" x14ac:dyDescent="0.25">
      <c r="X172" s="204">
        <v>293055</v>
      </c>
      <c r="Y172" s="204">
        <v>7</v>
      </c>
      <c r="Z172" s="205" t="s">
        <v>535</v>
      </c>
      <c r="AA172" s="205" t="s">
        <v>617</v>
      </c>
    </row>
    <row r="173" spans="24:27" x14ac:dyDescent="0.25">
      <c r="X173" s="204">
        <v>294110</v>
      </c>
      <c r="Y173" s="204">
        <v>7</v>
      </c>
      <c r="Z173" s="205" t="s">
        <v>535</v>
      </c>
      <c r="AA173" s="205" t="s">
        <v>618</v>
      </c>
    </row>
    <row r="174" spans="24:27" x14ac:dyDescent="0.25">
      <c r="X174" s="204">
        <v>294210</v>
      </c>
      <c r="Y174" s="204">
        <v>7</v>
      </c>
      <c r="Z174" s="205" t="s">
        <v>535</v>
      </c>
      <c r="AA174" s="205" t="s">
        <v>619</v>
      </c>
    </row>
    <row r="175" spans="24:27" x14ac:dyDescent="0.25">
      <c r="X175" s="204">
        <v>295010</v>
      </c>
      <c r="Y175" s="204">
        <v>7</v>
      </c>
      <c r="Z175" s="205" t="s">
        <v>535</v>
      </c>
      <c r="AA175" s="205" t="s">
        <v>620</v>
      </c>
    </row>
    <row r="176" spans="24:27" x14ac:dyDescent="0.25">
      <c r="X176" s="204">
        <v>687010</v>
      </c>
      <c r="Y176" s="204">
        <v>7</v>
      </c>
      <c r="Z176" s="205" t="s">
        <v>621</v>
      </c>
      <c r="AA176" s="205" t="s">
        <v>622</v>
      </c>
    </row>
    <row r="177" spans="24:27" x14ac:dyDescent="0.25">
      <c r="X177" s="206">
        <v>219924</v>
      </c>
      <c r="Y177" s="206">
        <v>8</v>
      </c>
      <c r="Z177" s="207" t="s">
        <v>623</v>
      </c>
      <c r="AA177" s="207" t="s">
        <v>624</v>
      </c>
    </row>
    <row r="178" spans="24:27" x14ac:dyDescent="0.25">
      <c r="X178" s="206">
        <v>219925</v>
      </c>
      <c r="Y178" s="206">
        <v>8</v>
      </c>
      <c r="Z178" s="207" t="s">
        <v>623</v>
      </c>
      <c r="AA178" s="207" t="s">
        <v>625</v>
      </c>
    </row>
    <row r="179" spans="24:27" x14ac:dyDescent="0.25">
      <c r="X179" s="208">
        <v>271110</v>
      </c>
      <c r="Y179" s="209">
        <v>9</v>
      </c>
      <c r="Z179" s="210" t="s">
        <v>122</v>
      </c>
      <c r="AA179" s="211" t="s">
        <v>626</v>
      </c>
    </row>
    <row r="180" spans="24:27" x14ac:dyDescent="0.25">
      <c r="X180" s="208">
        <v>271221</v>
      </c>
      <c r="Y180" s="209">
        <v>9</v>
      </c>
      <c r="Z180" s="210" t="s">
        <v>122</v>
      </c>
      <c r="AA180" s="211" t="s">
        <v>627</v>
      </c>
    </row>
    <row r="181" spans="24:27" x14ac:dyDescent="0.25">
      <c r="X181" s="208">
        <v>271331</v>
      </c>
      <c r="Y181" s="209">
        <v>9</v>
      </c>
      <c r="Z181" s="210" t="s">
        <v>122</v>
      </c>
      <c r="AA181" s="211" t="s">
        <v>628</v>
      </c>
    </row>
    <row r="182" spans="24:27" x14ac:dyDescent="0.25">
      <c r="X182" s="208">
        <v>271410</v>
      </c>
      <c r="Y182" s="209">
        <v>9</v>
      </c>
      <c r="Z182" s="210" t="s">
        <v>122</v>
      </c>
      <c r="AA182" s="211" t="s">
        <v>122</v>
      </c>
    </row>
    <row r="183" spans="24:27" x14ac:dyDescent="0.25">
      <c r="X183" s="208">
        <v>271420</v>
      </c>
      <c r="Y183" s="209">
        <v>9</v>
      </c>
      <c r="Z183" s="210" t="s">
        <v>122</v>
      </c>
      <c r="AA183" s="211" t="s">
        <v>629</v>
      </c>
    </row>
    <row r="184" spans="24:27" x14ac:dyDescent="0.25">
      <c r="X184" s="208">
        <v>271522</v>
      </c>
      <c r="Y184" s="209">
        <v>9</v>
      </c>
      <c r="Z184" s="210" t="s">
        <v>122</v>
      </c>
      <c r="AA184" s="211" t="s">
        <v>630</v>
      </c>
    </row>
    <row r="185" spans="24:27" x14ac:dyDescent="0.25">
      <c r="X185" s="208">
        <v>271632</v>
      </c>
      <c r="Y185" s="209">
        <v>9</v>
      </c>
      <c r="Z185" s="210" t="s">
        <v>122</v>
      </c>
      <c r="AA185" s="211" t="s">
        <v>631</v>
      </c>
    </row>
    <row r="186" spans="24:27" x14ac:dyDescent="0.25">
      <c r="X186" s="208">
        <v>271704</v>
      </c>
      <c r="Y186" s="209">
        <v>9</v>
      </c>
      <c r="Z186" s="210" t="s">
        <v>122</v>
      </c>
      <c r="AA186" s="211" t="s">
        <v>632</v>
      </c>
    </row>
    <row r="187" spans="24:27" x14ac:dyDescent="0.25">
      <c r="X187" s="208">
        <v>271713</v>
      </c>
      <c r="Y187" s="209">
        <v>9</v>
      </c>
      <c r="Z187" s="210" t="s">
        <v>122</v>
      </c>
      <c r="AA187" s="211" t="s">
        <v>633</v>
      </c>
    </row>
    <row r="188" spans="24:27" x14ac:dyDescent="0.25">
      <c r="X188" s="208">
        <v>271791</v>
      </c>
      <c r="Y188" s="209">
        <v>9</v>
      </c>
      <c r="Z188" s="210" t="s">
        <v>122</v>
      </c>
      <c r="AA188" s="211" t="s">
        <v>634</v>
      </c>
    </row>
    <row r="189" spans="24:27" x14ac:dyDescent="0.25">
      <c r="X189" s="208">
        <v>271792</v>
      </c>
      <c r="Y189" s="209">
        <v>9</v>
      </c>
      <c r="Z189" s="210" t="s">
        <v>122</v>
      </c>
      <c r="AA189" s="211" t="s">
        <v>635</v>
      </c>
    </row>
    <row r="190" spans="24:27" x14ac:dyDescent="0.25">
      <c r="X190" s="208">
        <v>271793</v>
      </c>
      <c r="Y190" s="209">
        <v>9</v>
      </c>
      <c r="Z190" s="210" t="s">
        <v>122</v>
      </c>
      <c r="AA190" s="211" t="s">
        <v>636</v>
      </c>
    </row>
    <row r="191" spans="24:27" x14ac:dyDescent="0.25">
      <c r="X191" s="208">
        <v>271823</v>
      </c>
      <c r="Y191" s="209">
        <v>9</v>
      </c>
      <c r="Z191" s="210" t="s">
        <v>122</v>
      </c>
      <c r="AA191" s="211" t="s">
        <v>637</v>
      </c>
    </row>
    <row r="192" spans="24:27" x14ac:dyDescent="0.25">
      <c r="X192" s="208">
        <v>271933</v>
      </c>
      <c r="Y192" s="209">
        <v>9</v>
      </c>
      <c r="Z192" s="210" t="s">
        <v>122</v>
      </c>
      <c r="AA192" s="211" t="s">
        <v>638</v>
      </c>
    </row>
    <row r="193" spans="24:27" x14ac:dyDescent="0.25">
      <c r="X193" s="208">
        <v>272101</v>
      </c>
      <c r="Y193" s="209">
        <v>9</v>
      </c>
      <c r="Z193" s="210" t="s">
        <v>122</v>
      </c>
      <c r="AA193" s="211" t="s">
        <v>639</v>
      </c>
    </row>
    <row r="194" spans="24:27" x14ac:dyDescent="0.25">
      <c r="X194" s="208">
        <v>272102</v>
      </c>
      <c r="Y194" s="209">
        <v>9</v>
      </c>
      <c r="Z194" s="210" t="s">
        <v>122</v>
      </c>
      <c r="AA194" s="211" t="s">
        <v>640</v>
      </c>
    </row>
    <row r="195" spans="24:27" x14ac:dyDescent="0.25">
      <c r="X195" s="208">
        <v>272103</v>
      </c>
      <c r="Y195" s="209">
        <v>9</v>
      </c>
      <c r="Z195" s="210" t="s">
        <v>122</v>
      </c>
      <c r="AA195" s="211" t="s">
        <v>641</v>
      </c>
    </row>
    <row r="196" spans="24:27" x14ac:dyDescent="0.25">
      <c r="X196" s="208">
        <v>272114</v>
      </c>
      <c r="Y196" s="209">
        <v>9</v>
      </c>
      <c r="Z196" s="210" t="s">
        <v>122</v>
      </c>
      <c r="AA196" s="211" t="s">
        <v>642</v>
      </c>
    </row>
    <row r="197" spans="24:27" x14ac:dyDescent="0.25">
      <c r="X197" s="208">
        <v>272224</v>
      </c>
      <c r="Y197" s="209">
        <v>9</v>
      </c>
      <c r="Z197" s="210" t="s">
        <v>122</v>
      </c>
      <c r="AA197" s="211" t="s">
        <v>643</v>
      </c>
    </row>
    <row r="198" spans="24:27" x14ac:dyDescent="0.25">
      <c r="X198" s="208">
        <v>272334</v>
      </c>
      <c r="Y198" s="209">
        <v>9</v>
      </c>
      <c r="Z198" s="210" t="s">
        <v>122</v>
      </c>
      <c r="AA198" s="211" t="s">
        <v>644</v>
      </c>
    </row>
    <row r="199" spans="24:27" x14ac:dyDescent="0.25">
      <c r="X199" s="208">
        <v>272415</v>
      </c>
      <c r="Y199" s="209">
        <v>9</v>
      </c>
      <c r="Z199" s="210" t="s">
        <v>122</v>
      </c>
      <c r="AA199" s="211" t="s">
        <v>645</v>
      </c>
    </row>
    <row r="200" spans="24:27" x14ac:dyDescent="0.25">
      <c r="X200" s="208">
        <v>272525</v>
      </c>
      <c r="Y200" s="209">
        <v>9</v>
      </c>
      <c r="Z200" s="210" t="s">
        <v>122</v>
      </c>
      <c r="AA200" s="211" t="s">
        <v>646</v>
      </c>
    </row>
    <row r="201" spans="24:27" x14ac:dyDescent="0.25">
      <c r="X201" s="208">
        <v>272635</v>
      </c>
      <c r="Y201" s="209">
        <v>9</v>
      </c>
      <c r="Z201" s="210" t="s">
        <v>122</v>
      </c>
      <c r="AA201" s="211" t="s">
        <v>647</v>
      </c>
    </row>
    <row r="202" spans="24:27" x14ac:dyDescent="0.25">
      <c r="X202" s="208">
        <v>272716</v>
      </c>
      <c r="Y202" s="209">
        <v>9</v>
      </c>
      <c r="Z202" s="210" t="s">
        <v>122</v>
      </c>
      <c r="AA202" s="211" t="s">
        <v>648</v>
      </c>
    </row>
    <row r="203" spans="24:27" x14ac:dyDescent="0.25">
      <c r="X203" s="208">
        <v>272826</v>
      </c>
      <c r="Y203" s="209">
        <v>9</v>
      </c>
      <c r="Z203" s="210" t="s">
        <v>122</v>
      </c>
      <c r="AA203" s="211" t="s">
        <v>649</v>
      </c>
    </row>
    <row r="204" spans="24:27" x14ac:dyDescent="0.25">
      <c r="X204" s="208">
        <v>272936</v>
      </c>
      <c r="Y204" s="209">
        <v>9</v>
      </c>
      <c r="Z204" s="210" t="s">
        <v>122</v>
      </c>
      <c r="AA204" s="211" t="s">
        <v>650</v>
      </c>
    </row>
    <row r="205" spans="24:27" x14ac:dyDescent="0.25">
      <c r="X205" s="208">
        <v>273141</v>
      </c>
      <c r="Y205" s="209">
        <v>9</v>
      </c>
      <c r="Z205" s="210" t="s">
        <v>122</v>
      </c>
      <c r="AA205" s="211" t="s">
        <v>651</v>
      </c>
    </row>
    <row r="206" spans="24:27" x14ac:dyDescent="0.25">
      <c r="X206" s="208">
        <v>273242</v>
      </c>
      <c r="Y206" s="209">
        <v>9</v>
      </c>
      <c r="Z206" s="210" t="s">
        <v>122</v>
      </c>
      <c r="AA206" s="211" t="s">
        <v>652</v>
      </c>
    </row>
    <row r="207" spans="24:27" x14ac:dyDescent="0.25">
      <c r="X207" s="208">
        <v>273243</v>
      </c>
      <c r="Y207" s="209">
        <v>9</v>
      </c>
      <c r="Z207" s="210" t="s">
        <v>122</v>
      </c>
      <c r="AA207" s="211" t="s">
        <v>653</v>
      </c>
    </row>
    <row r="208" spans="24:27" x14ac:dyDescent="0.25">
      <c r="X208" s="208">
        <v>273244</v>
      </c>
      <c r="Y208" s="209">
        <v>9</v>
      </c>
      <c r="Z208" s="210" t="s">
        <v>122</v>
      </c>
      <c r="AA208" s="211" t="s">
        <v>654</v>
      </c>
    </row>
    <row r="209" spans="24:27" x14ac:dyDescent="0.25">
      <c r="X209" s="212" t="s">
        <v>224</v>
      </c>
      <c r="Y209" s="212">
        <v>10</v>
      </c>
      <c r="Z209" s="213" t="s">
        <v>655</v>
      </c>
      <c r="AA209" s="213" t="s">
        <v>656</v>
      </c>
    </row>
    <row r="210" spans="24:27" x14ac:dyDescent="0.25">
      <c r="X210" s="212">
        <v>311010</v>
      </c>
      <c r="Y210" s="212">
        <v>10</v>
      </c>
      <c r="Z210" s="213" t="s">
        <v>655</v>
      </c>
      <c r="AA210" s="213" t="s">
        <v>657</v>
      </c>
    </row>
    <row r="211" spans="24:27" x14ac:dyDescent="0.25">
      <c r="X211" s="212">
        <v>312010</v>
      </c>
      <c r="Y211" s="212">
        <v>10</v>
      </c>
      <c r="Z211" s="213" t="s">
        <v>655</v>
      </c>
      <c r="AA211" s="213" t="s">
        <v>658</v>
      </c>
    </row>
    <row r="212" spans="24:27" x14ac:dyDescent="0.25">
      <c r="X212" s="212">
        <v>313010</v>
      </c>
      <c r="Y212" s="212">
        <v>10</v>
      </c>
      <c r="Z212" s="213" t="s">
        <v>655</v>
      </c>
      <c r="AA212" s="213" t="s">
        <v>659</v>
      </c>
    </row>
    <row r="213" spans="24:27" x14ac:dyDescent="0.25">
      <c r="X213" s="212">
        <v>314010</v>
      </c>
      <c r="Y213" s="212">
        <v>10</v>
      </c>
      <c r="Z213" s="213" t="s">
        <v>655</v>
      </c>
      <c r="AA213" s="213" t="s">
        <v>660</v>
      </c>
    </row>
    <row r="214" spans="24:27" x14ac:dyDescent="0.25">
      <c r="X214" s="212">
        <v>315010</v>
      </c>
      <c r="Y214" s="212">
        <v>10</v>
      </c>
      <c r="Z214" s="213" t="s">
        <v>655</v>
      </c>
      <c r="AA214" s="213" t="s">
        <v>661</v>
      </c>
    </row>
    <row r="215" spans="24:27" x14ac:dyDescent="0.25">
      <c r="X215" s="212">
        <v>319010</v>
      </c>
      <c r="Y215" s="212">
        <v>10</v>
      </c>
      <c r="Z215" s="213" t="s">
        <v>655</v>
      </c>
      <c r="AA215" s="213" t="s">
        <v>662</v>
      </c>
    </row>
    <row r="216" spans="24:27" x14ac:dyDescent="0.25">
      <c r="X216" s="212">
        <v>319020</v>
      </c>
      <c r="Y216" s="212">
        <v>10</v>
      </c>
      <c r="Z216" s="213" t="s">
        <v>655</v>
      </c>
      <c r="AA216" s="213" t="s">
        <v>663</v>
      </c>
    </row>
    <row r="217" spans="24:27" x14ac:dyDescent="0.25">
      <c r="X217" s="212">
        <v>319030</v>
      </c>
      <c r="Y217" s="212">
        <v>10</v>
      </c>
      <c r="Z217" s="213" t="s">
        <v>655</v>
      </c>
      <c r="AA217" s="213" t="s">
        <v>664</v>
      </c>
    </row>
    <row r="218" spans="24:27" x14ac:dyDescent="0.25">
      <c r="X218" s="212">
        <v>321010</v>
      </c>
      <c r="Y218" s="212">
        <v>10</v>
      </c>
      <c r="Z218" s="213" t="s">
        <v>655</v>
      </c>
      <c r="AA218" s="213" t="s">
        <v>665</v>
      </c>
    </row>
    <row r="219" spans="24:27" x14ac:dyDescent="0.25">
      <c r="X219" s="212">
        <v>321020</v>
      </c>
      <c r="Y219" s="212">
        <v>10</v>
      </c>
      <c r="Z219" s="213" t="s">
        <v>655</v>
      </c>
      <c r="AA219" s="213" t="s">
        <v>666</v>
      </c>
    </row>
    <row r="220" spans="24:27" x14ac:dyDescent="0.25">
      <c r="X220" s="212">
        <v>322010</v>
      </c>
      <c r="Y220" s="212">
        <v>10</v>
      </c>
      <c r="Z220" s="213" t="s">
        <v>655</v>
      </c>
      <c r="AA220" s="213" t="s">
        <v>667</v>
      </c>
    </row>
    <row r="221" spans="24:27" x14ac:dyDescent="0.25">
      <c r="X221" s="212">
        <v>323010</v>
      </c>
      <c r="Y221" s="212">
        <v>10</v>
      </c>
      <c r="Z221" s="213" t="s">
        <v>655</v>
      </c>
      <c r="AA221" s="213" t="s">
        <v>668</v>
      </c>
    </row>
    <row r="222" spans="24:27" x14ac:dyDescent="0.25">
      <c r="X222" s="212">
        <v>324010</v>
      </c>
      <c r="Y222" s="212">
        <v>10</v>
      </c>
      <c r="Z222" s="213" t="s">
        <v>655</v>
      </c>
      <c r="AA222" s="213" t="s">
        <v>669</v>
      </c>
    </row>
    <row r="223" spans="24:27" x14ac:dyDescent="0.25">
      <c r="X223" s="212">
        <v>324020</v>
      </c>
      <c r="Y223" s="212">
        <v>10</v>
      </c>
      <c r="Z223" s="213" t="s">
        <v>655</v>
      </c>
      <c r="AA223" s="213" t="s">
        <v>670</v>
      </c>
    </row>
    <row r="224" spans="24:27" x14ac:dyDescent="0.25">
      <c r="X224" s="212">
        <v>325010</v>
      </c>
      <c r="Y224" s="212">
        <v>10</v>
      </c>
      <c r="Z224" s="213" t="s">
        <v>655</v>
      </c>
      <c r="AA224" s="213" t="s">
        <v>671</v>
      </c>
    </row>
    <row r="225" spans="24:27" x14ac:dyDescent="0.25">
      <c r="X225" s="212">
        <v>326010</v>
      </c>
      <c r="Y225" s="212">
        <v>10</v>
      </c>
      <c r="Z225" s="213" t="s">
        <v>655</v>
      </c>
      <c r="AA225" s="213" t="s">
        <v>672</v>
      </c>
    </row>
    <row r="226" spans="24:27" x14ac:dyDescent="0.25">
      <c r="X226" s="212">
        <v>326110</v>
      </c>
      <c r="Y226" s="212">
        <v>10</v>
      </c>
      <c r="Z226" s="213" t="s">
        <v>655</v>
      </c>
      <c r="AA226" s="213" t="s">
        <v>673</v>
      </c>
    </row>
    <row r="227" spans="24:27" x14ac:dyDescent="0.25">
      <c r="X227" s="212">
        <v>327010</v>
      </c>
      <c r="Y227" s="212">
        <v>10</v>
      </c>
      <c r="Z227" s="213" t="s">
        <v>655</v>
      </c>
      <c r="AA227" s="213" t="s">
        <v>674</v>
      </c>
    </row>
    <row r="228" spans="24:27" x14ac:dyDescent="0.25">
      <c r="X228" s="212">
        <v>328010</v>
      </c>
      <c r="Y228" s="212">
        <v>10</v>
      </c>
      <c r="Z228" s="213" t="s">
        <v>655</v>
      </c>
      <c r="AA228" s="213" t="s">
        <v>675</v>
      </c>
    </row>
    <row r="229" spans="24:27" x14ac:dyDescent="0.25">
      <c r="X229" s="212">
        <v>329015</v>
      </c>
      <c r="Y229" s="212">
        <v>10</v>
      </c>
      <c r="Z229" s="213" t="s">
        <v>655</v>
      </c>
      <c r="AA229" s="213" t="s">
        <v>676</v>
      </c>
    </row>
    <row r="230" spans="24:27" x14ac:dyDescent="0.25">
      <c r="X230" s="212">
        <v>329016</v>
      </c>
      <c r="Y230" s="212">
        <v>10</v>
      </c>
      <c r="Z230" s="213" t="s">
        <v>655</v>
      </c>
      <c r="AA230" s="213" t="s">
        <v>677</v>
      </c>
    </row>
    <row r="231" spans="24:27" x14ac:dyDescent="0.25">
      <c r="X231" s="212">
        <v>331010</v>
      </c>
      <c r="Y231" s="212">
        <v>10</v>
      </c>
      <c r="Z231" s="213" t="s">
        <v>655</v>
      </c>
      <c r="AA231" s="213" t="s">
        <v>678</v>
      </c>
    </row>
    <row r="232" spans="24:27" x14ac:dyDescent="0.25">
      <c r="X232" s="212">
        <v>332010</v>
      </c>
      <c r="Y232" s="212">
        <v>10</v>
      </c>
      <c r="Z232" s="213" t="s">
        <v>655</v>
      </c>
      <c r="AA232" s="213" t="s">
        <v>679</v>
      </c>
    </row>
    <row r="233" spans="24:27" x14ac:dyDescent="0.25">
      <c r="X233" s="212">
        <v>332020</v>
      </c>
      <c r="Y233" s="212">
        <v>10</v>
      </c>
      <c r="Z233" s="213" t="s">
        <v>655</v>
      </c>
      <c r="AA233" s="213" t="s">
        <v>680</v>
      </c>
    </row>
    <row r="234" spans="24:27" x14ac:dyDescent="0.25">
      <c r="X234" s="212">
        <v>333010</v>
      </c>
      <c r="Y234" s="212">
        <v>10</v>
      </c>
      <c r="Z234" s="213" t="s">
        <v>655</v>
      </c>
      <c r="AA234" s="213" t="s">
        <v>681</v>
      </c>
    </row>
    <row r="235" spans="24:27" x14ac:dyDescent="0.25">
      <c r="X235" s="212">
        <v>334010</v>
      </c>
      <c r="Y235" s="212">
        <v>10</v>
      </c>
      <c r="Z235" s="213" t="s">
        <v>655</v>
      </c>
      <c r="AA235" s="213" t="s">
        <v>682</v>
      </c>
    </row>
    <row r="236" spans="24:27" x14ac:dyDescent="0.25">
      <c r="X236" s="212">
        <v>335010</v>
      </c>
      <c r="Y236" s="212">
        <v>10</v>
      </c>
      <c r="Z236" s="213" t="s">
        <v>655</v>
      </c>
      <c r="AA236" s="213" t="s">
        <v>683</v>
      </c>
    </row>
    <row r="237" spans="24:27" x14ac:dyDescent="0.25">
      <c r="X237" s="212">
        <v>335020</v>
      </c>
      <c r="Y237" s="212">
        <v>10</v>
      </c>
      <c r="Z237" s="213" t="s">
        <v>655</v>
      </c>
      <c r="AA237" s="213" t="s">
        <v>684</v>
      </c>
    </row>
    <row r="238" spans="24:27" x14ac:dyDescent="0.25">
      <c r="X238" s="212">
        <v>336010</v>
      </c>
      <c r="Y238" s="212">
        <v>10</v>
      </c>
      <c r="Z238" s="213" t="s">
        <v>655</v>
      </c>
      <c r="AA238" s="213" t="s">
        <v>685</v>
      </c>
    </row>
    <row r="239" spans="24:27" x14ac:dyDescent="0.25">
      <c r="X239" s="212">
        <v>341010</v>
      </c>
      <c r="Y239" s="212">
        <v>10</v>
      </c>
      <c r="Z239" s="213" t="s">
        <v>655</v>
      </c>
      <c r="AA239" s="213" t="s">
        <v>686</v>
      </c>
    </row>
    <row r="240" spans="24:27" x14ac:dyDescent="0.25">
      <c r="X240" s="212">
        <v>341020</v>
      </c>
      <c r="Y240" s="212">
        <v>10</v>
      </c>
      <c r="Z240" s="213" t="s">
        <v>655</v>
      </c>
      <c r="AA240" s="213" t="s">
        <v>687</v>
      </c>
    </row>
    <row r="241" spans="24:27" x14ac:dyDescent="0.25">
      <c r="X241" s="212">
        <v>342010</v>
      </c>
      <c r="Y241" s="212">
        <v>10</v>
      </c>
      <c r="Z241" s="213" t="s">
        <v>655</v>
      </c>
      <c r="AA241" s="213" t="s">
        <v>688</v>
      </c>
    </row>
    <row r="242" spans="24:27" x14ac:dyDescent="0.25">
      <c r="X242" s="212">
        <v>351010</v>
      </c>
      <c r="Y242" s="212">
        <v>10</v>
      </c>
      <c r="Z242" s="213" t="s">
        <v>655</v>
      </c>
      <c r="AA242" s="213" t="s">
        <v>689</v>
      </c>
    </row>
    <row r="243" spans="24:27" x14ac:dyDescent="0.25">
      <c r="X243" s="212">
        <v>352010</v>
      </c>
      <c r="Y243" s="212">
        <v>10</v>
      </c>
      <c r="Z243" s="213" t="s">
        <v>655</v>
      </c>
      <c r="AA243" s="213" t="s">
        <v>690</v>
      </c>
    </row>
    <row r="244" spans="24:27" x14ac:dyDescent="0.25">
      <c r="X244" s="212">
        <v>353010</v>
      </c>
      <c r="Y244" s="212">
        <v>10</v>
      </c>
      <c r="Z244" s="213" t="s">
        <v>655</v>
      </c>
      <c r="AA244" s="213" t="s">
        <v>691</v>
      </c>
    </row>
    <row r="245" spans="24:27" x14ac:dyDescent="0.25">
      <c r="X245" s="212">
        <v>361010</v>
      </c>
      <c r="Y245" s="212">
        <v>10</v>
      </c>
      <c r="Z245" s="213" t="s">
        <v>655</v>
      </c>
      <c r="AA245" s="213" t="s">
        <v>692</v>
      </c>
    </row>
    <row r="246" spans="24:27" x14ac:dyDescent="0.25">
      <c r="X246" s="212">
        <v>363010</v>
      </c>
      <c r="Y246" s="212">
        <v>10</v>
      </c>
      <c r="Z246" s="213" t="s">
        <v>655</v>
      </c>
      <c r="AA246" s="213" t="s">
        <v>693</v>
      </c>
    </row>
    <row r="247" spans="24:27" x14ac:dyDescent="0.25">
      <c r="X247" s="212">
        <v>364010</v>
      </c>
      <c r="Y247" s="212">
        <v>10</v>
      </c>
      <c r="Z247" s="213" t="s">
        <v>655</v>
      </c>
      <c r="AA247" s="213" t="s">
        <v>694</v>
      </c>
    </row>
    <row r="248" spans="24:27" x14ac:dyDescent="0.25">
      <c r="X248" s="212">
        <v>365010</v>
      </c>
      <c r="Y248" s="212">
        <v>10</v>
      </c>
      <c r="Z248" s="213" t="s">
        <v>655</v>
      </c>
      <c r="AA248" s="213" t="s">
        <v>695</v>
      </c>
    </row>
    <row r="249" spans="24:27" x14ac:dyDescent="0.25">
      <c r="X249" s="212">
        <v>369010</v>
      </c>
      <c r="Y249" s="212">
        <v>10</v>
      </c>
      <c r="Z249" s="213" t="s">
        <v>655</v>
      </c>
      <c r="AA249" s="213" t="s">
        <v>696</v>
      </c>
    </row>
    <row r="250" spans="24:27" x14ac:dyDescent="0.25">
      <c r="X250" s="212">
        <v>369020</v>
      </c>
      <c r="Y250" s="212">
        <v>10</v>
      </c>
      <c r="Z250" s="213" t="s">
        <v>655</v>
      </c>
      <c r="AA250" s="213" t="s">
        <v>697</v>
      </c>
    </row>
    <row r="251" spans="24:27" x14ac:dyDescent="0.25">
      <c r="X251" s="212">
        <v>369030</v>
      </c>
      <c r="Y251" s="212">
        <v>10</v>
      </c>
      <c r="Z251" s="213" t="s">
        <v>655</v>
      </c>
      <c r="AA251" s="213" t="s">
        <v>698</v>
      </c>
    </row>
    <row r="252" spans="24:27" x14ac:dyDescent="0.25">
      <c r="X252" s="212">
        <v>371010</v>
      </c>
      <c r="Y252" s="212">
        <v>10</v>
      </c>
      <c r="Z252" s="213" t="s">
        <v>655</v>
      </c>
      <c r="AA252" s="213" t="s">
        <v>699</v>
      </c>
    </row>
    <row r="253" spans="24:27" x14ac:dyDescent="0.25">
      <c r="X253" s="212">
        <v>372010</v>
      </c>
      <c r="Y253" s="212">
        <v>10</v>
      </c>
      <c r="Z253" s="213" t="s">
        <v>655</v>
      </c>
      <c r="AA253" s="213" t="s">
        <v>700</v>
      </c>
    </row>
    <row r="254" spans="24:27" x14ac:dyDescent="0.25">
      <c r="X254" s="212">
        <v>380010</v>
      </c>
      <c r="Y254" s="212">
        <v>10</v>
      </c>
      <c r="Z254" s="213" t="s">
        <v>655</v>
      </c>
      <c r="AA254" s="213" t="s">
        <v>701</v>
      </c>
    </row>
    <row r="255" spans="24:27" x14ac:dyDescent="0.25">
      <c r="X255" s="212">
        <v>380020</v>
      </c>
      <c r="Y255" s="212">
        <v>10</v>
      </c>
      <c r="Z255" s="213" t="s">
        <v>655</v>
      </c>
      <c r="AA255" s="213" t="s">
        <v>702</v>
      </c>
    </row>
    <row r="256" spans="24:27" x14ac:dyDescent="0.25">
      <c r="X256" s="212">
        <v>380030</v>
      </c>
      <c r="Y256" s="212">
        <v>10</v>
      </c>
      <c r="Z256" s="213" t="s">
        <v>655</v>
      </c>
      <c r="AA256" s="213" t="s">
        <v>703</v>
      </c>
    </row>
    <row r="257" spans="24:27" x14ac:dyDescent="0.25">
      <c r="X257" s="212">
        <v>390010</v>
      </c>
      <c r="Y257" s="212">
        <v>10</v>
      </c>
      <c r="Z257" s="213" t="s">
        <v>655</v>
      </c>
      <c r="AA257" s="213" t="s">
        <v>704</v>
      </c>
    </row>
    <row r="258" spans="24:27" x14ac:dyDescent="0.25">
      <c r="X258" s="212">
        <v>390015</v>
      </c>
      <c r="Y258" s="212">
        <v>10</v>
      </c>
      <c r="Z258" s="213" t="s">
        <v>655</v>
      </c>
      <c r="AA258" s="213" t="s">
        <v>705</v>
      </c>
    </row>
    <row r="259" spans="24:27" x14ac:dyDescent="0.25">
      <c r="X259" s="214" t="s">
        <v>182</v>
      </c>
      <c r="Y259" s="214">
        <v>11</v>
      </c>
      <c r="Z259" s="215" t="s">
        <v>706</v>
      </c>
      <c r="AA259" s="215" t="s">
        <v>707</v>
      </c>
    </row>
    <row r="260" spans="24:27" x14ac:dyDescent="0.25">
      <c r="X260" s="214">
        <v>411015</v>
      </c>
      <c r="Y260" s="214">
        <v>11</v>
      </c>
      <c r="Z260" s="215" t="s">
        <v>706</v>
      </c>
      <c r="AA260" s="215" t="s">
        <v>708</v>
      </c>
    </row>
    <row r="261" spans="24:27" x14ac:dyDescent="0.25">
      <c r="X261" s="214">
        <v>412115</v>
      </c>
      <c r="Y261" s="214">
        <v>11</v>
      </c>
      <c r="Z261" s="215" t="s">
        <v>706</v>
      </c>
      <c r="AA261" s="215" t="s">
        <v>709</v>
      </c>
    </row>
    <row r="262" spans="24:27" x14ac:dyDescent="0.25">
      <c r="X262" s="214">
        <v>413015</v>
      </c>
      <c r="Y262" s="214">
        <v>11</v>
      </c>
      <c r="Z262" s="215" t="s">
        <v>706</v>
      </c>
      <c r="AA262" s="215" t="s">
        <v>710</v>
      </c>
    </row>
    <row r="263" spans="24:27" x14ac:dyDescent="0.25">
      <c r="X263" s="214">
        <v>421010</v>
      </c>
      <c r="Y263" s="214">
        <v>11</v>
      </c>
      <c r="Z263" s="215" t="s">
        <v>706</v>
      </c>
      <c r="AA263" s="215" t="s">
        <v>711</v>
      </c>
    </row>
    <row r="264" spans="24:27" x14ac:dyDescent="0.25">
      <c r="X264" s="214">
        <v>422010</v>
      </c>
      <c r="Y264" s="214">
        <v>11</v>
      </c>
      <c r="Z264" s="215" t="s">
        <v>706</v>
      </c>
      <c r="AA264" s="215" t="s">
        <v>712</v>
      </c>
    </row>
    <row r="265" spans="24:27" x14ac:dyDescent="0.25">
      <c r="X265" s="214">
        <v>423010</v>
      </c>
      <c r="Y265" s="214">
        <v>11</v>
      </c>
      <c r="Z265" s="215" t="s">
        <v>706</v>
      </c>
      <c r="AA265" s="215" t="s">
        <v>713</v>
      </c>
    </row>
    <row r="266" spans="24:27" x14ac:dyDescent="0.25">
      <c r="X266" s="214">
        <v>431010</v>
      </c>
      <c r="Y266" s="214">
        <v>11</v>
      </c>
      <c r="Z266" s="215" t="s">
        <v>706</v>
      </c>
      <c r="AA266" s="215" t="s">
        <v>714</v>
      </c>
    </row>
    <row r="267" spans="24:27" x14ac:dyDescent="0.25">
      <c r="X267" s="214">
        <v>432010</v>
      </c>
      <c r="Y267" s="214">
        <v>11</v>
      </c>
      <c r="Z267" s="215" t="s">
        <v>706</v>
      </c>
      <c r="AA267" s="215" t="s">
        <v>715</v>
      </c>
    </row>
    <row r="268" spans="24:27" x14ac:dyDescent="0.25">
      <c r="X268" s="214">
        <v>432015</v>
      </c>
      <c r="Y268" s="214">
        <v>11</v>
      </c>
      <c r="Z268" s="215" t="s">
        <v>706</v>
      </c>
      <c r="AA268" s="215" t="s">
        <v>716</v>
      </c>
    </row>
    <row r="269" spans="24:27" x14ac:dyDescent="0.25">
      <c r="X269" s="214">
        <v>432020</v>
      </c>
      <c r="Y269" s="214">
        <v>11</v>
      </c>
      <c r="Z269" s="215" t="s">
        <v>706</v>
      </c>
      <c r="AA269" s="215" t="s">
        <v>717</v>
      </c>
    </row>
    <row r="270" spans="24:27" x14ac:dyDescent="0.25">
      <c r="X270" s="214">
        <v>432025</v>
      </c>
      <c r="Y270" s="214">
        <v>11</v>
      </c>
      <c r="Z270" s="215" t="s">
        <v>706</v>
      </c>
      <c r="AA270" s="215" t="s">
        <v>718</v>
      </c>
    </row>
    <row r="271" spans="24:27" x14ac:dyDescent="0.25">
      <c r="X271" s="214">
        <v>432030</v>
      </c>
      <c r="Y271" s="214">
        <v>11</v>
      </c>
      <c r="Z271" s="215" t="s">
        <v>706</v>
      </c>
      <c r="AA271" s="215" t="s">
        <v>719</v>
      </c>
    </row>
    <row r="272" spans="24:27" x14ac:dyDescent="0.25">
      <c r="X272" s="214">
        <v>432035</v>
      </c>
      <c r="Y272" s="214">
        <v>11</v>
      </c>
      <c r="Z272" s="215" t="s">
        <v>706</v>
      </c>
      <c r="AA272" s="215" t="s">
        <v>720</v>
      </c>
    </row>
    <row r="273" spans="24:27" x14ac:dyDescent="0.25">
      <c r="X273" s="214">
        <v>432110</v>
      </c>
      <c r="Y273" s="214">
        <v>11</v>
      </c>
      <c r="Z273" s="215" t="s">
        <v>706</v>
      </c>
      <c r="AA273" s="215" t="s">
        <v>721</v>
      </c>
    </row>
    <row r="274" spans="24:27" x14ac:dyDescent="0.25">
      <c r="X274" s="214">
        <v>433105</v>
      </c>
      <c r="Y274" s="214">
        <v>11</v>
      </c>
      <c r="Z274" s="215" t="s">
        <v>706</v>
      </c>
      <c r="AA274" s="215" t="s">
        <v>722</v>
      </c>
    </row>
    <row r="275" spans="24:27" x14ac:dyDescent="0.25">
      <c r="X275" s="214">
        <v>433110</v>
      </c>
      <c r="Y275" s="214">
        <v>11</v>
      </c>
      <c r="Z275" s="215" t="s">
        <v>706</v>
      </c>
      <c r="AA275" s="215" t="s">
        <v>723</v>
      </c>
    </row>
    <row r="276" spans="24:27" x14ac:dyDescent="0.25">
      <c r="X276" s="214">
        <v>433115</v>
      </c>
      <c r="Y276" s="214">
        <v>11</v>
      </c>
      <c r="Z276" s="215" t="s">
        <v>706</v>
      </c>
      <c r="AA276" s="215" t="s">
        <v>724</v>
      </c>
    </row>
    <row r="277" spans="24:27" x14ac:dyDescent="0.25">
      <c r="X277" s="214">
        <v>433120</v>
      </c>
      <c r="Y277" s="214">
        <v>11</v>
      </c>
      <c r="Z277" s="215" t="s">
        <v>706</v>
      </c>
      <c r="AA277" s="215" t="s">
        <v>725</v>
      </c>
    </row>
    <row r="278" spans="24:27" x14ac:dyDescent="0.25">
      <c r="X278" s="214">
        <v>433125</v>
      </c>
      <c r="Y278" s="214">
        <v>11</v>
      </c>
      <c r="Z278" s="215" t="s">
        <v>706</v>
      </c>
      <c r="AA278" s="215" t="s">
        <v>726</v>
      </c>
    </row>
    <row r="279" spans="24:27" x14ac:dyDescent="0.25">
      <c r="X279" s="214">
        <v>433210</v>
      </c>
      <c r="Y279" s="214">
        <v>11</v>
      </c>
      <c r="Z279" s="215" t="s">
        <v>706</v>
      </c>
      <c r="AA279" s="215" t="s">
        <v>727</v>
      </c>
    </row>
    <row r="280" spans="24:27" x14ac:dyDescent="0.25">
      <c r="X280" s="214">
        <v>433215</v>
      </c>
      <c r="Y280" s="214">
        <v>11</v>
      </c>
      <c r="Z280" s="215" t="s">
        <v>706</v>
      </c>
      <c r="AA280" s="215" t="s">
        <v>728</v>
      </c>
    </row>
    <row r="281" spans="24:27" x14ac:dyDescent="0.25">
      <c r="X281" s="214">
        <v>433220</v>
      </c>
      <c r="Y281" s="214">
        <v>11</v>
      </c>
      <c r="Z281" s="215" t="s">
        <v>706</v>
      </c>
      <c r="AA281" s="215" t="s">
        <v>729</v>
      </c>
    </row>
    <row r="282" spans="24:27" x14ac:dyDescent="0.25">
      <c r="X282" s="214">
        <v>433225</v>
      </c>
      <c r="Y282" s="214">
        <v>11</v>
      </c>
      <c r="Z282" s="215" t="s">
        <v>706</v>
      </c>
      <c r="AA282" s="215" t="s">
        <v>730</v>
      </c>
    </row>
    <row r="283" spans="24:27" x14ac:dyDescent="0.25">
      <c r="X283" s="214">
        <v>433310</v>
      </c>
      <c r="Y283" s="214">
        <v>11</v>
      </c>
      <c r="Z283" s="215" t="s">
        <v>706</v>
      </c>
      <c r="AA283" s="215" t="s">
        <v>731</v>
      </c>
    </row>
    <row r="284" spans="24:27" x14ac:dyDescent="0.25">
      <c r="X284" s="214">
        <v>433315</v>
      </c>
      <c r="Y284" s="214">
        <v>11</v>
      </c>
      <c r="Z284" s="215" t="s">
        <v>706</v>
      </c>
      <c r="AA284" s="215" t="s">
        <v>732</v>
      </c>
    </row>
    <row r="285" spans="24:27" x14ac:dyDescent="0.25">
      <c r="X285" s="214">
        <v>433320</v>
      </c>
      <c r="Y285" s="214">
        <v>11</v>
      </c>
      <c r="Z285" s="215" t="s">
        <v>706</v>
      </c>
      <c r="AA285" s="215" t="s">
        <v>733</v>
      </c>
    </row>
    <row r="286" spans="24:27" x14ac:dyDescent="0.25">
      <c r="X286" s="214">
        <v>433325</v>
      </c>
      <c r="Y286" s="214">
        <v>11</v>
      </c>
      <c r="Z286" s="215" t="s">
        <v>706</v>
      </c>
      <c r="AA286" s="215" t="s">
        <v>734</v>
      </c>
    </row>
    <row r="287" spans="24:27" x14ac:dyDescent="0.25">
      <c r="X287" s="214">
        <v>433410</v>
      </c>
      <c r="Y287" s="214">
        <v>11</v>
      </c>
      <c r="Z287" s="215" t="s">
        <v>706</v>
      </c>
      <c r="AA287" s="215" t="s">
        <v>735</v>
      </c>
    </row>
    <row r="288" spans="24:27" x14ac:dyDescent="0.25">
      <c r="X288" s="214">
        <v>433510</v>
      </c>
      <c r="Y288" s="214">
        <v>11</v>
      </c>
      <c r="Z288" s="215" t="s">
        <v>706</v>
      </c>
      <c r="AA288" s="215" t="s">
        <v>736</v>
      </c>
    </row>
    <row r="289" spans="24:27" x14ac:dyDescent="0.25">
      <c r="X289" s="214">
        <v>433610</v>
      </c>
      <c r="Y289" s="214">
        <v>11</v>
      </c>
      <c r="Z289" s="215" t="s">
        <v>706</v>
      </c>
      <c r="AA289" s="215" t="s">
        <v>737</v>
      </c>
    </row>
    <row r="290" spans="24:27" x14ac:dyDescent="0.25">
      <c r="X290" s="214">
        <v>433710</v>
      </c>
      <c r="Y290" s="214">
        <v>11</v>
      </c>
      <c r="Z290" s="215" t="s">
        <v>706</v>
      </c>
      <c r="AA290" s="215" t="s">
        <v>738</v>
      </c>
    </row>
    <row r="291" spans="24:27" x14ac:dyDescent="0.25">
      <c r="X291" s="214">
        <v>433810</v>
      </c>
      <c r="Y291" s="214">
        <v>11</v>
      </c>
      <c r="Z291" s="215" t="s">
        <v>706</v>
      </c>
      <c r="AA291" s="215" t="s">
        <v>739</v>
      </c>
    </row>
    <row r="292" spans="24:27" x14ac:dyDescent="0.25">
      <c r="X292" s="214">
        <v>433910</v>
      </c>
      <c r="Y292" s="214">
        <v>11</v>
      </c>
      <c r="Z292" s="215" t="s">
        <v>706</v>
      </c>
      <c r="AA292" s="215" t="s">
        <v>740</v>
      </c>
    </row>
    <row r="293" spans="24:27" x14ac:dyDescent="0.25">
      <c r="X293" s="214">
        <v>434010</v>
      </c>
      <c r="Y293" s="214">
        <v>11</v>
      </c>
      <c r="Z293" s="215" t="s">
        <v>706</v>
      </c>
      <c r="AA293" s="215" t="s">
        <v>741</v>
      </c>
    </row>
    <row r="294" spans="24:27" x14ac:dyDescent="0.25">
      <c r="X294" s="214">
        <v>435110</v>
      </c>
      <c r="Y294" s="214">
        <v>11</v>
      </c>
      <c r="Z294" s="215" t="s">
        <v>706</v>
      </c>
      <c r="AA294" s="215" t="s">
        <v>742</v>
      </c>
    </row>
    <row r="295" spans="24:27" x14ac:dyDescent="0.25">
      <c r="X295" s="214">
        <v>435115</v>
      </c>
      <c r="Y295" s="214">
        <v>11</v>
      </c>
      <c r="Z295" s="215" t="s">
        <v>706</v>
      </c>
      <c r="AA295" s="215" t="s">
        <v>743</v>
      </c>
    </row>
    <row r="296" spans="24:27" x14ac:dyDescent="0.25">
      <c r="X296" s="214">
        <v>435120</v>
      </c>
      <c r="Y296" s="214">
        <v>11</v>
      </c>
      <c r="Z296" s="215" t="s">
        <v>706</v>
      </c>
      <c r="AA296" s="215" t="s">
        <v>744</v>
      </c>
    </row>
    <row r="297" spans="24:27" x14ac:dyDescent="0.25">
      <c r="X297" s="214">
        <v>435125</v>
      </c>
      <c r="Y297" s="214">
        <v>11</v>
      </c>
      <c r="Z297" s="215" t="s">
        <v>706</v>
      </c>
      <c r="AA297" s="215" t="s">
        <v>745</v>
      </c>
    </row>
    <row r="298" spans="24:27" x14ac:dyDescent="0.25">
      <c r="X298" s="214">
        <v>435130</v>
      </c>
      <c r="Y298" s="214">
        <v>11</v>
      </c>
      <c r="Z298" s="215" t="s">
        <v>706</v>
      </c>
      <c r="AA298" s="215" t="s">
        <v>746</v>
      </c>
    </row>
    <row r="299" spans="24:27" x14ac:dyDescent="0.25">
      <c r="X299" s="214">
        <v>435210</v>
      </c>
      <c r="Y299" s="214">
        <v>11</v>
      </c>
      <c r="Z299" s="215" t="s">
        <v>706</v>
      </c>
      <c r="AA299" s="215" t="s">
        <v>747</v>
      </c>
    </row>
    <row r="300" spans="24:27" x14ac:dyDescent="0.25">
      <c r="X300" s="214">
        <v>435310</v>
      </c>
      <c r="Y300" s="214">
        <v>11</v>
      </c>
      <c r="Z300" s="215" t="s">
        <v>706</v>
      </c>
      <c r="AA300" s="215" t="s">
        <v>748</v>
      </c>
    </row>
    <row r="301" spans="24:27" x14ac:dyDescent="0.25">
      <c r="X301" s="214">
        <v>435410</v>
      </c>
      <c r="Y301" s="214">
        <v>11</v>
      </c>
      <c r="Z301" s="215" t="s">
        <v>706</v>
      </c>
      <c r="AA301" s="215" t="s">
        <v>749</v>
      </c>
    </row>
    <row r="302" spans="24:27" x14ac:dyDescent="0.25">
      <c r="X302" s="214">
        <v>435510</v>
      </c>
      <c r="Y302" s="214">
        <v>11</v>
      </c>
      <c r="Z302" s="215" t="s">
        <v>706</v>
      </c>
      <c r="AA302" s="215" t="s">
        <v>750</v>
      </c>
    </row>
    <row r="303" spans="24:27" x14ac:dyDescent="0.25">
      <c r="X303" s="214">
        <v>437110</v>
      </c>
      <c r="Y303" s="214">
        <v>11</v>
      </c>
      <c r="Z303" s="215" t="s">
        <v>706</v>
      </c>
      <c r="AA303" s="215" t="s">
        <v>751</v>
      </c>
    </row>
    <row r="304" spans="24:27" x14ac:dyDescent="0.25">
      <c r="X304" s="214">
        <v>437210</v>
      </c>
      <c r="Y304" s="214">
        <v>11</v>
      </c>
      <c r="Z304" s="215" t="s">
        <v>706</v>
      </c>
      <c r="AA304" s="215" t="s">
        <v>752</v>
      </c>
    </row>
    <row r="305" spans="24:27" x14ac:dyDescent="0.25">
      <c r="X305" s="214">
        <v>437310</v>
      </c>
      <c r="Y305" s="214">
        <v>11</v>
      </c>
      <c r="Z305" s="215" t="s">
        <v>706</v>
      </c>
      <c r="AA305" s="215" t="s">
        <v>753</v>
      </c>
    </row>
    <row r="306" spans="24:27" x14ac:dyDescent="0.25">
      <c r="X306" s="214">
        <v>437410</v>
      </c>
      <c r="Y306" s="214">
        <v>11</v>
      </c>
      <c r="Z306" s="215" t="s">
        <v>706</v>
      </c>
      <c r="AA306" s="215" t="s">
        <v>754</v>
      </c>
    </row>
    <row r="307" spans="24:27" x14ac:dyDescent="0.25">
      <c r="X307" s="214">
        <v>437510</v>
      </c>
      <c r="Y307" s="214">
        <v>11</v>
      </c>
      <c r="Z307" s="215" t="s">
        <v>706</v>
      </c>
      <c r="AA307" s="215" t="s">
        <v>755</v>
      </c>
    </row>
    <row r="308" spans="24:27" x14ac:dyDescent="0.25">
      <c r="X308" s="214">
        <v>437910</v>
      </c>
      <c r="Y308" s="214">
        <v>11</v>
      </c>
      <c r="Z308" s="215" t="s">
        <v>706</v>
      </c>
      <c r="AA308" s="215" t="s">
        <v>756</v>
      </c>
    </row>
    <row r="309" spans="24:27" x14ac:dyDescent="0.25">
      <c r="X309" s="214">
        <v>437915</v>
      </c>
      <c r="Y309" s="214">
        <v>11</v>
      </c>
      <c r="Z309" s="215" t="s">
        <v>706</v>
      </c>
      <c r="AA309" s="215" t="s">
        <v>757</v>
      </c>
    </row>
    <row r="310" spans="24:27" x14ac:dyDescent="0.25">
      <c r="X310" s="214">
        <v>437920</v>
      </c>
      <c r="Y310" s="214">
        <v>11</v>
      </c>
      <c r="Z310" s="215" t="s">
        <v>706</v>
      </c>
      <c r="AA310" s="215" t="s">
        <v>758</v>
      </c>
    </row>
    <row r="311" spans="24:27" x14ac:dyDescent="0.25">
      <c r="X311" s="214">
        <v>443110</v>
      </c>
      <c r="Y311" s="214">
        <v>11</v>
      </c>
      <c r="Z311" s="215" t="s">
        <v>706</v>
      </c>
      <c r="AA311" s="215" t="s">
        <v>759</v>
      </c>
    </row>
    <row r="312" spans="24:27" x14ac:dyDescent="0.25">
      <c r="X312" s="214">
        <v>451110</v>
      </c>
      <c r="Y312" s="214">
        <v>11</v>
      </c>
      <c r="Z312" s="215" t="s">
        <v>706</v>
      </c>
      <c r="AA312" s="215" t="s">
        <v>760</v>
      </c>
    </row>
    <row r="313" spans="24:27" x14ac:dyDescent="0.25">
      <c r="X313" s="214">
        <v>451115</v>
      </c>
      <c r="Y313" s="214">
        <v>11</v>
      </c>
      <c r="Z313" s="215" t="s">
        <v>706</v>
      </c>
      <c r="AA313" s="215" t="s">
        <v>761</v>
      </c>
    </row>
    <row r="314" spans="24:27" x14ac:dyDescent="0.25">
      <c r="X314" s="214">
        <v>451210</v>
      </c>
      <c r="Y314" s="214">
        <v>11</v>
      </c>
      <c r="Z314" s="215" t="s">
        <v>706</v>
      </c>
      <c r="AA314" s="215" t="s">
        <v>762</v>
      </c>
    </row>
    <row r="315" spans="24:27" x14ac:dyDescent="0.25">
      <c r="X315" s="214">
        <v>451215</v>
      </c>
      <c r="Y315" s="214">
        <v>11</v>
      </c>
      <c r="Z315" s="215" t="s">
        <v>706</v>
      </c>
      <c r="AA315" s="215" t="s">
        <v>763</v>
      </c>
    </row>
    <row r="316" spans="24:27" x14ac:dyDescent="0.25">
      <c r="X316" s="214">
        <v>451310</v>
      </c>
      <c r="Y316" s="214">
        <v>11</v>
      </c>
      <c r="Z316" s="215" t="s">
        <v>706</v>
      </c>
      <c r="AA316" s="215" t="s">
        <v>764</v>
      </c>
    </row>
    <row r="317" spans="24:27" x14ac:dyDescent="0.25">
      <c r="X317" s="214">
        <v>451315</v>
      </c>
      <c r="Y317" s="214">
        <v>11</v>
      </c>
      <c r="Z317" s="215" t="s">
        <v>706</v>
      </c>
      <c r="AA317" s="215" t="s">
        <v>765</v>
      </c>
    </row>
    <row r="318" spans="24:27" x14ac:dyDescent="0.25">
      <c r="X318" s="214">
        <v>452110</v>
      </c>
      <c r="Y318" s="214">
        <v>11</v>
      </c>
      <c r="Z318" s="215" t="s">
        <v>706</v>
      </c>
      <c r="AA318" s="215" t="s">
        <v>766</v>
      </c>
    </row>
    <row r="319" spans="24:27" x14ac:dyDescent="0.25">
      <c r="X319" s="214">
        <v>452115</v>
      </c>
      <c r="Y319" s="214">
        <v>11</v>
      </c>
      <c r="Z319" s="215" t="s">
        <v>706</v>
      </c>
      <c r="AA319" s="215" t="s">
        <v>767</v>
      </c>
    </row>
    <row r="320" spans="24:27" x14ac:dyDescent="0.25">
      <c r="X320" s="214">
        <v>452120</v>
      </c>
      <c r="Y320" s="214">
        <v>11</v>
      </c>
      <c r="Z320" s="215" t="s">
        <v>706</v>
      </c>
      <c r="AA320" s="215" t="s">
        <v>768</v>
      </c>
    </row>
    <row r="321" spans="24:27" x14ac:dyDescent="0.25">
      <c r="X321" s="214">
        <v>452125</v>
      </c>
      <c r="Y321" s="214">
        <v>11</v>
      </c>
      <c r="Z321" s="215" t="s">
        <v>706</v>
      </c>
      <c r="AA321" s="215" t="s">
        <v>769</v>
      </c>
    </row>
    <row r="322" spans="24:27" x14ac:dyDescent="0.25">
      <c r="X322" s="214">
        <v>452310</v>
      </c>
      <c r="Y322" s="214">
        <v>11</v>
      </c>
      <c r="Z322" s="215" t="s">
        <v>706</v>
      </c>
      <c r="AA322" s="215" t="s">
        <v>770</v>
      </c>
    </row>
    <row r="323" spans="24:27" x14ac:dyDescent="0.25">
      <c r="X323" s="214">
        <v>452315</v>
      </c>
      <c r="Y323" s="214">
        <v>11</v>
      </c>
      <c r="Z323" s="215" t="s">
        <v>706</v>
      </c>
      <c r="AA323" s="215" t="s">
        <v>771</v>
      </c>
    </row>
    <row r="324" spans="24:27" x14ac:dyDescent="0.25">
      <c r="X324" s="214">
        <v>452410</v>
      </c>
      <c r="Y324" s="214">
        <v>11</v>
      </c>
      <c r="Z324" s="215" t="s">
        <v>706</v>
      </c>
      <c r="AA324" s="215" t="s">
        <v>772</v>
      </c>
    </row>
    <row r="325" spans="24:27" x14ac:dyDescent="0.25">
      <c r="X325" s="214">
        <v>452415</v>
      </c>
      <c r="Y325" s="214">
        <v>11</v>
      </c>
      <c r="Z325" s="215" t="s">
        <v>706</v>
      </c>
      <c r="AA325" s="215" t="s">
        <v>773</v>
      </c>
    </row>
    <row r="326" spans="24:27" x14ac:dyDescent="0.25">
      <c r="X326" s="214">
        <v>452510</v>
      </c>
      <c r="Y326" s="214">
        <v>11</v>
      </c>
      <c r="Z326" s="215" t="s">
        <v>706</v>
      </c>
      <c r="AA326" s="215" t="s">
        <v>774</v>
      </c>
    </row>
    <row r="327" spans="24:27" x14ac:dyDescent="0.25">
      <c r="X327" s="214">
        <v>452515</v>
      </c>
      <c r="Y327" s="214">
        <v>11</v>
      </c>
      <c r="Z327" s="215" t="s">
        <v>706</v>
      </c>
      <c r="AA327" s="215" t="s">
        <v>775</v>
      </c>
    </row>
    <row r="328" spans="24:27" x14ac:dyDescent="0.25">
      <c r="X328" s="214">
        <v>452610</v>
      </c>
      <c r="Y328" s="214">
        <v>11</v>
      </c>
      <c r="Z328" s="215" t="s">
        <v>706</v>
      </c>
      <c r="AA328" s="215" t="s">
        <v>776</v>
      </c>
    </row>
    <row r="329" spans="24:27" x14ac:dyDescent="0.25">
      <c r="X329" s="214">
        <v>452615</v>
      </c>
      <c r="Y329" s="214">
        <v>11</v>
      </c>
      <c r="Z329" s="215" t="s">
        <v>706</v>
      </c>
      <c r="AA329" s="215" t="s">
        <v>777</v>
      </c>
    </row>
    <row r="330" spans="24:27" x14ac:dyDescent="0.25">
      <c r="X330" s="214">
        <v>452710</v>
      </c>
      <c r="Y330" s="214">
        <v>11</v>
      </c>
      <c r="Z330" s="215" t="s">
        <v>706</v>
      </c>
      <c r="AA330" s="215" t="s">
        <v>778</v>
      </c>
    </row>
    <row r="331" spans="24:27" x14ac:dyDescent="0.25">
      <c r="X331" s="214">
        <v>452715</v>
      </c>
      <c r="Y331" s="214">
        <v>11</v>
      </c>
      <c r="Z331" s="215" t="s">
        <v>706</v>
      </c>
      <c r="AA331" s="215" t="s">
        <v>779</v>
      </c>
    </row>
    <row r="332" spans="24:27" x14ac:dyDescent="0.25">
      <c r="X332" s="214">
        <v>452810</v>
      </c>
      <c r="Y332" s="214">
        <v>11</v>
      </c>
      <c r="Z332" s="215" t="s">
        <v>706</v>
      </c>
      <c r="AA332" s="215" t="s">
        <v>780</v>
      </c>
    </row>
    <row r="333" spans="24:27" x14ac:dyDescent="0.25">
      <c r="X333" s="214">
        <v>452815</v>
      </c>
      <c r="Y333" s="214">
        <v>11</v>
      </c>
      <c r="Z333" s="215" t="s">
        <v>706</v>
      </c>
      <c r="AA333" s="215" t="s">
        <v>781</v>
      </c>
    </row>
    <row r="334" spans="24:27" x14ac:dyDescent="0.25">
      <c r="X334" s="214">
        <v>452910</v>
      </c>
      <c r="Y334" s="214">
        <v>11</v>
      </c>
      <c r="Z334" s="215" t="s">
        <v>706</v>
      </c>
      <c r="AA334" s="215" t="s">
        <v>782</v>
      </c>
    </row>
    <row r="335" spans="24:27" x14ac:dyDescent="0.25">
      <c r="X335" s="214">
        <v>452915</v>
      </c>
      <c r="Y335" s="214">
        <v>11</v>
      </c>
      <c r="Z335" s="215" t="s">
        <v>706</v>
      </c>
      <c r="AA335" s="215" t="s">
        <v>783</v>
      </c>
    </row>
    <row r="336" spans="24:27" x14ac:dyDescent="0.25">
      <c r="X336" s="214">
        <v>453010</v>
      </c>
      <c r="Y336" s="214">
        <v>11</v>
      </c>
      <c r="Z336" s="215" t="s">
        <v>706</v>
      </c>
      <c r="AA336" s="215" t="s">
        <v>784</v>
      </c>
    </row>
    <row r="337" spans="24:27" x14ac:dyDescent="0.25">
      <c r="X337" s="214">
        <v>453015</v>
      </c>
      <c r="Y337" s="214">
        <v>11</v>
      </c>
      <c r="Z337" s="215" t="s">
        <v>706</v>
      </c>
      <c r="AA337" s="215" t="s">
        <v>785</v>
      </c>
    </row>
    <row r="338" spans="24:27" x14ac:dyDescent="0.25">
      <c r="X338" s="214">
        <v>453100</v>
      </c>
      <c r="Y338" s="214">
        <v>11</v>
      </c>
      <c r="Z338" s="215" t="s">
        <v>706</v>
      </c>
      <c r="AA338" s="215" t="s">
        <v>786</v>
      </c>
    </row>
    <row r="339" spans="24:27" x14ac:dyDescent="0.25">
      <c r="X339" s="214">
        <v>453105</v>
      </c>
      <c r="Y339" s="214">
        <v>11</v>
      </c>
      <c r="Z339" s="215" t="s">
        <v>706</v>
      </c>
      <c r="AA339" s="215" t="s">
        <v>787</v>
      </c>
    </row>
    <row r="340" spans="24:27" x14ac:dyDescent="0.25">
      <c r="X340" s="214">
        <v>453210</v>
      </c>
      <c r="Y340" s="214">
        <v>11</v>
      </c>
      <c r="Z340" s="215" t="s">
        <v>706</v>
      </c>
      <c r="AA340" s="215" t="s">
        <v>788</v>
      </c>
    </row>
    <row r="341" spans="24:27" x14ac:dyDescent="0.25">
      <c r="X341" s="214">
        <v>453215</v>
      </c>
      <c r="Y341" s="214">
        <v>11</v>
      </c>
      <c r="Z341" s="215" t="s">
        <v>706</v>
      </c>
      <c r="AA341" s="215" t="s">
        <v>789</v>
      </c>
    </row>
    <row r="342" spans="24:27" x14ac:dyDescent="0.25">
      <c r="X342" s="214">
        <v>453310</v>
      </c>
      <c r="Y342" s="214">
        <v>11</v>
      </c>
      <c r="Z342" s="215" t="s">
        <v>706</v>
      </c>
      <c r="AA342" s="215" t="s">
        <v>790</v>
      </c>
    </row>
    <row r="343" spans="24:27" x14ac:dyDescent="0.25">
      <c r="X343" s="214">
        <v>453315</v>
      </c>
      <c r="Y343" s="214">
        <v>11</v>
      </c>
      <c r="Z343" s="215" t="s">
        <v>706</v>
      </c>
      <c r="AA343" s="215" t="s">
        <v>791</v>
      </c>
    </row>
    <row r="344" spans="24:27" x14ac:dyDescent="0.25">
      <c r="X344" s="214">
        <v>453410</v>
      </c>
      <c r="Y344" s="214">
        <v>11</v>
      </c>
      <c r="Z344" s="215" t="s">
        <v>706</v>
      </c>
      <c r="AA344" s="215" t="s">
        <v>792</v>
      </c>
    </row>
    <row r="345" spans="24:27" x14ac:dyDescent="0.25">
      <c r="X345" s="214">
        <v>453415</v>
      </c>
      <c r="Y345" s="214">
        <v>11</v>
      </c>
      <c r="Z345" s="215" t="s">
        <v>706</v>
      </c>
      <c r="AA345" s="215" t="s">
        <v>793</v>
      </c>
    </row>
    <row r="346" spans="24:27" x14ac:dyDescent="0.25">
      <c r="X346" s="214">
        <v>453510</v>
      </c>
      <c r="Y346" s="214">
        <v>11</v>
      </c>
      <c r="Z346" s="215" t="s">
        <v>706</v>
      </c>
      <c r="AA346" s="215" t="s">
        <v>794</v>
      </c>
    </row>
    <row r="347" spans="24:27" x14ac:dyDescent="0.25">
      <c r="X347" s="214">
        <v>453515</v>
      </c>
      <c r="Y347" s="214">
        <v>11</v>
      </c>
      <c r="Z347" s="215" t="s">
        <v>706</v>
      </c>
      <c r="AA347" s="215" t="s">
        <v>795</v>
      </c>
    </row>
    <row r="348" spans="24:27" x14ac:dyDescent="0.25">
      <c r="X348" s="214">
        <v>453610</v>
      </c>
      <c r="Y348" s="214">
        <v>11</v>
      </c>
      <c r="Z348" s="215" t="s">
        <v>706</v>
      </c>
      <c r="AA348" s="215" t="s">
        <v>796</v>
      </c>
    </row>
    <row r="349" spans="24:27" x14ac:dyDescent="0.25">
      <c r="X349" s="214">
        <v>453615</v>
      </c>
      <c r="Y349" s="214">
        <v>11</v>
      </c>
      <c r="Z349" s="215" t="s">
        <v>706</v>
      </c>
      <c r="AA349" s="215" t="s">
        <v>797</v>
      </c>
    </row>
    <row r="350" spans="24:27" x14ac:dyDescent="0.25">
      <c r="X350" s="214">
        <v>453710</v>
      </c>
      <c r="Y350" s="214">
        <v>11</v>
      </c>
      <c r="Z350" s="215" t="s">
        <v>706</v>
      </c>
      <c r="AA350" s="215" t="s">
        <v>798</v>
      </c>
    </row>
    <row r="351" spans="24:27" x14ac:dyDescent="0.25">
      <c r="X351" s="214">
        <v>453920</v>
      </c>
      <c r="Y351" s="214">
        <v>11</v>
      </c>
      <c r="Z351" s="215" t="s">
        <v>706</v>
      </c>
      <c r="AA351" s="215" t="s">
        <v>799</v>
      </c>
    </row>
    <row r="352" spans="24:27" x14ac:dyDescent="0.25">
      <c r="X352" s="214">
        <v>453925</v>
      </c>
      <c r="Y352" s="214">
        <v>11</v>
      </c>
      <c r="Z352" s="215" t="s">
        <v>706</v>
      </c>
      <c r="AA352" s="215" t="s">
        <v>800</v>
      </c>
    </row>
    <row r="353" spans="24:27" x14ac:dyDescent="0.25">
      <c r="X353" s="214">
        <v>453930</v>
      </c>
      <c r="Y353" s="214">
        <v>11</v>
      </c>
      <c r="Z353" s="215" t="s">
        <v>706</v>
      </c>
      <c r="AA353" s="215" t="s">
        <v>801</v>
      </c>
    </row>
    <row r="354" spans="24:27" x14ac:dyDescent="0.25">
      <c r="X354" s="214">
        <v>453935</v>
      </c>
      <c r="Y354" s="214">
        <v>11</v>
      </c>
      <c r="Z354" s="215" t="s">
        <v>706</v>
      </c>
      <c r="AA354" s="215" t="s">
        <v>802</v>
      </c>
    </row>
    <row r="355" spans="24:27" x14ac:dyDescent="0.25">
      <c r="X355" s="214">
        <v>453945</v>
      </c>
      <c r="Y355" s="214">
        <v>11</v>
      </c>
      <c r="Z355" s="215" t="s">
        <v>706</v>
      </c>
      <c r="AA355" s="215" t="s">
        <v>803</v>
      </c>
    </row>
    <row r="356" spans="24:27" x14ac:dyDescent="0.25">
      <c r="X356" s="214">
        <v>454115</v>
      </c>
      <c r="Y356" s="214">
        <v>11</v>
      </c>
      <c r="Z356" s="215" t="s">
        <v>706</v>
      </c>
      <c r="AA356" s="215" t="s">
        <v>804</v>
      </c>
    </row>
    <row r="357" spans="24:27" x14ac:dyDescent="0.25">
      <c r="X357" s="214">
        <v>454215</v>
      </c>
      <c r="Y357" s="214">
        <v>11</v>
      </c>
      <c r="Z357" s="215" t="s">
        <v>706</v>
      </c>
      <c r="AA357" s="215" t="s">
        <v>805</v>
      </c>
    </row>
    <row r="358" spans="24:27" x14ac:dyDescent="0.25">
      <c r="X358" s="214">
        <v>454315</v>
      </c>
      <c r="Y358" s="214">
        <v>11</v>
      </c>
      <c r="Z358" s="215" t="s">
        <v>706</v>
      </c>
      <c r="AA358" s="215" t="s">
        <v>806</v>
      </c>
    </row>
    <row r="359" spans="24:27" x14ac:dyDescent="0.25">
      <c r="X359" s="214">
        <v>454415</v>
      </c>
      <c r="Y359" s="214">
        <v>11</v>
      </c>
      <c r="Z359" s="215" t="s">
        <v>706</v>
      </c>
      <c r="AA359" s="215" t="s">
        <v>807</v>
      </c>
    </row>
    <row r="360" spans="24:27" x14ac:dyDescent="0.25">
      <c r="X360" s="214">
        <v>454910</v>
      </c>
      <c r="Y360" s="214">
        <v>11</v>
      </c>
      <c r="Z360" s="215" t="s">
        <v>706</v>
      </c>
      <c r="AA360" s="215" t="s">
        <v>808</v>
      </c>
    </row>
    <row r="361" spans="24:27" x14ac:dyDescent="0.25">
      <c r="X361" s="214">
        <v>454925</v>
      </c>
      <c r="Y361" s="214">
        <v>11</v>
      </c>
      <c r="Z361" s="215" t="s">
        <v>706</v>
      </c>
      <c r="AA361" s="215" t="s">
        <v>809</v>
      </c>
    </row>
    <row r="362" spans="24:27" x14ac:dyDescent="0.25">
      <c r="X362" s="214">
        <v>454926</v>
      </c>
      <c r="Y362" s="214">
        <v>11</v>
      </c>
      <c r="Z362" s="215" t="s">
        <v>706</v>
      </c>
      <c r="AA362" s="215" t="s">
        <v>810</v>
      </c>
    </row>
    <row r="363" spans="24:27" x14ac:dyDescent="0.25">
      <c r="X363" s="214">
        <v>471110</v>
      </c>
      <c r="Y363" s="214">
        <v>11</v>
      </c>
      <c r="Z363" s="215" t="s">
        <v>706</v>
      </c>
      <c r="AA363" s="215" t="s">
        <v>811</v>
      </c>
    </row>
    <row r="364" spans="24:27" x14ac:dyDescent="0.25">
      <c r="X364" s="214">
        <v>471210</v>
      </c>
      <c r="Y364" s="214">
        <v>11</v>
      </c>
      <c r="Z364" s="215" t="s">
        <v>706</v>
      </c>
      <c r="AA364" s="215" t="s">
        <v>812</v>
      </c>
    </row>
    <row r="365" spans="24:27" x14ac:dyDescent="0.25">
      <c r="X365" s="214">
        <v>471310</v>
      </c>
      <c r="Y365" s="214">
        <v>11</v>
      </c>
      <c r="Z365" s="215" t="s">
        <v>706</v>
      </c>
      <c r="AA365" s="215" t="s">
        <v>813</v>
      </c>
    </row>
    <row r="366" spans="24:27" x14ac:dyDescent="0.25">
      <c r="X366" s="214">
        <v>471410</v>
      </c>
      <c r="Y366" s="214">
        <v>11</v>
      </c>
      <c r="Z366" s="215" t="s">
        <v>706</v>
      </c>
      <c r="AA366" s="215" t="s">
        <v>814</v>
      </c>
    </row>
    <row r="367" spans="24:27" x14ac:dyDescent="0.25">
      <c r="X367" s="214">
        <v>471510</v>
      </c>
      <c r="Y367" s="214">
        <v>11</v>
      </c>
      <c r="Z367" s="215" t="s">
        <v>706</v>
      </c>
      <c r="AA367" s="215" t="s">
        <v>815</v>
      </c>
    </row>
    <row r="368" spans="24:27" x14ac:dyDescent="0.25">
      <c r="X368" s="214">
        <v>472010</v>
      </c>
      <c r="Y368" s="214">
        <v>11</v>
      </c>
      <c r="Z368" s="215" t="s">
        <v>706</v>
      </c>
      <c r="AA368" s="215" t="s">
        <v>816</v>
      </c>
    </row>
    <row r="369" spans="24:27" x14ac:dyDescent="0.25">
      <c r="X369" s="214">
        <v>473010</v>
      </c>
      <c r="Y369" s="214">
        <v>11</v>
      </c>
      <c r="Z369" s="215" t="s">
        <v>706</v>
      </c>
      <c r="AA369" s="215" t="s">
        <v>817</v>
      </c>
    </row>
    <row r="370" spans="24:27" x14ac:dyDescent="0.25">
      <c r="X370" s="214">
        <v>499999</v>
      </c>
      <c r="Y370" s="214">
        <v>11</v>
      </c>
      <c r="Z370" s="215" t="s">
        <v>706</v>
      </c>
      <c r="AA370" s="215" t="s">
        <v>818</v>
      </c>
    </row>
    <row r="371" spans="24:27" x14ac:dyDescent="0.25">
      <c r="X371" s="216">
        <v>689036</v>
      </c>
      <c r="Y371" s="216">
        <v>12</v>
      </c>
      <c r="Z371" s="217" t="s">
        <v>819</v>
      </c>
      <c r="AA371" s="217" t="s">
        <v>819</v>
      </c>
    </row>
    <row r="372" spans="24:27" x14ac:dyDescent="0.25">
      <c r="X372" s="216">
        <v>689034</v>
      </c>
      <c r="Y372" s="216">
        <v>12</v>
      </c>
      <c r="Z372" s="217" t="s">
        <v>819</v>
      </c>
      <c r="AA372" s="217" t="s">
        <v>820</v>
      </c>
    </row>
    <row r="373" spans="24:27" x14ac:dyDescent="0.25">
      <c r="X373" s="177" t="s">
        <v>204</v>
      </c>
      <c r="Y373" s="177">
        <v>13</v>
      </c>
      <c r="Z373" s="178" t="s">
        <v>207</v>
      </c>
      <c r="AA373" s="178" t="s">
        <v>821</v>
      </c>
    </row>
    <row r="374" spans="24:27" x14ac:dyDescent="0.25">
      <c r="X374" s="177">
        <v>157410</v>
      </c>
      <c r="Y374" s="177">
        <v>13</v>
      </c>
      <c r="Z374" s="178" t="s">
        <v>207</v>
      </c>
      <c r="AA374" s="178" t="s">
        <v>822</v>
      </c>
    </row>
    <row r="375" spans="24:27" x14ac:dyDescent="0.25">
      <c r="X375" s="177">
        <v>511110</v>
      </c>
      <c r="Y375" s="177">
        <v>13</v>
      </c>
      <c r="Z375" s="178" t="s">
        <v>207</v>
      </c>
      <c r="AA375" s="178" t="s">
        <v>823</v>
      </c>
    </row>
    <row r="376" spans="24:27" x14ac:dyDescent="0.25">
      <c r="X376" s="177">
        <v>511220</v>
      </c>
      <c r="Y376" s="177">
        <v>13</v>
      </c>
      <c r="Z376" s="178" t="s">
        <v>207</v>
      </c>
      <c r="AA376" s="178" t="s">
        <v>824</v>
      </c>
    </row>
    <row r="377" spans="24:27" x14ac:dyDescent="0.25">
      <c r="X377" s="177">
        <v>511310</v>
      </c>
      <c r="Y377" s="177">
        <v>13</v>
      </c>
      <c r="Z377" s="178" t="s">
        <v>207</v>
      </c>
      <c r="AA377" s="178" t="s">
        <v>825</v>
      </c>
    </row>
    <row r="378" spans="24:27" x14ac:dyDescent="0.25">
      <c r="X378" s="177">
        <v>511410</v>
      </c>
      <c r="Y378" s="177">
        <v>13</v>
      </c>
      <c r="Z378" s="178" t="s">
        <v>207</v>
      </c>
      <c r="AA378" s="178" t="s">
        <v>826</v>
      </c>
    </row>
    <row r="379" spans="24:27" x14ac:dyDescent="0.25">
      <c r="X379" s="177">
        <v>511510</v>
      </c>
      <c r="Y379" s="177">
        <v>13</v>
      </c>
      <c r="Z379" s="178" t="s">
        <v>207</v>
      </c>
      <c r="AA379" s="178" t="s">
        <v>827</v>
      </c>
    </row>
    <row r="380" spans="24:27" x14ac:dyDescent="0.25">
      <c r="X380" s="177">
        <v>512010</v>
      </c>
      <c r="Y380" s="177">
        <v>13</v>
      </c>
      <c r="Z380" s="178" t="s">
        <v>207</v>
      </c>
      <c r="AA380" s="178" t="s">
        <v>828</v>
      </c>
    </row>
    <row r="381" spans="24:27" x14ac:dyDescent="0.25">
      <c r="X381" s="177">
        <v>523210</v>
      </c>
      <c r="Y381" s="177">
        <v>13</v>
      </c>
      <c r="Z381" s="178" t="s">
        <v>207</v>
      </c>
      <c r="AA381" s="178" t="s">
        <v>829</v>
      </c>
    </row>
    <row r="382" spans="24:27" x14ac:dyDescent="0.25">
      <c r="X382" s="177">
        <v>531105</v>
      </c>
      <c r="Y382" s="177">
        <v>13</v>
      </c>
      <c r="Z382" s="178" t="s">
        <v>207</v>
      </c>
      <c r="AA382" s="178" t="s">
        <v>830</v>
      </c>
    </row>
    <row r="383" spans="24:27" x14ac:dyDescent="0.25">
      <c r="X383" s="177">
        <v>531106</v>
      </c>
      <c r="Y383" s="177">
        <v>13</v>
      </c>
      <c r="Z383" s="178" t="s">
        <v>207</v>
      </c>
      <c r="AA383" s="178" t="s">
        <v>831</v>
      </c>
    </row>
    <row r="384" spans="24:27" x14ac:dyDescent="0.25">
      <c r="X384" s="177">
        <v>531205</v>
      </c>
      <c r="Y384" s="177">
        <v>13</v>
      </c>
      <c r="Z384" s="178" t="s">
        <v>207</v>
      </c>
      <c r="AA384" s="178" t="s">
        <v>832</v>
      </c>
    </row>
    <row r="385" spans="24:27" x14ac:dyDescent="0.25">
      <c r="X385" s="177">
        <v>531305</v>
      </c>
      <c r="Y385" s="177">
        <v>13</v>
      </c>
      <c r="Z385" s="178" t="s">
        <v>207</v>
      </c>
      <c r="AA385" s="178" t="s">
        <v>833</v>
      </c>
    </row>
    <row r="386" spans="24:27" x14ac:dyDescent="0.25">
      <c r="X386" s="177">
        <v>531405</v>
      </c>
      <c r="Y386" s="177">
        <v>13</v>
      </c>
      <c r="Z386" s="178" t="s">
        <v>207</v>
      </c>
      <c r="AA386" s="178" t="s">
        <v>834</v>
      </c>
    </row>
    <row r="387" spans="24:27" x14ac:dyDescent="0.25">
      <c r="X387" s="177">
        <v>531411</v>
      </c>
      <c r="Y387" s="177">
        <v>13</v>
      </c>
      <c r="Z387" s="178" t="s">
        <v>207</v>
      </c>
      <c r="AA387" s="178" t="s">
        <v>835</v>
      </c>
    </row>
    <row r="388" spans="24:27" x14ac:dyDescent="0.25">
      <c r="X388" s="177">
        <v>532105</v>
      </c>
      <c r="Y388" s="177">
        <v>13</v>
      </c>
      <c r="Z388" s="178" t="s">
        <v>207</v>
      </c>
      <c r="AA388" s="178" t="s">
        <v>836</v>
      </c>
    </row>
    <row r="389" spans="24:27" x14ac:dyDescent="0.25">
      <c r="X389" s="177">
        <v>532205</v>
      </c>
      <c r="Y389" s="177">
        <v>13</v>
      </c>
      <c r="Z389" s="178" t="s">
        <v>207</v>
      </c>
      <c r="AA389" s="178" t="s">
        <v>837</v>
      </c>
    </row>
    <row r="390" spans="24:27" x14ac:dyDescent="0.25">
      <c r="X390" s="177">
        <v>532305</v>
      </c>
      <c r="Y390" s="177">
        <v>13</v>
      </c>
      <c r="Z390" s="178" t="s">
        <v>207</v>
      </c>
      <c r="AA390" s="178" t="s">
        <v>838</v>
      </c>
    </row>
    <row r="391" spans="24:27" x14ac:dyDescent="0.25">
      <c r="X391" s="177">
        <v>532405</v>
      </c>
      <c r="Y391" s="177">
        <v>13</v>
      </c>
      <c r="Z391" s="178" t="s">
        <v>207</v>
      </c>
      <c r="AA391" s="178" t="s">
        <v>839</v>
      </c>
    </row>
    <row r="392" spans="24:27" x14ac:dyDescent="0.25">
      <c r="X392" s="177">
        <v>532510</v>
      </c>
      <c r="Y392" s="177">
        <v>13</v>
      </c>
      <c r="Z392" s="178" t="s">
        <v>207</v>
      </c>
      <c r="AA392" s="178" t="s">
        <v>840</v>
      </c>
    </row>
    <row r="393" spans="24:27" x14ac:dyDescent="0.25">
      <c r="X393" s="177">
        <v>532610</v>
      </c>
      <c r="Y393" s="177">
        <v>13</v>
      </c>
      <c r="Z393" s="178" t="s">
        <v>207</v>
      </c>
      <c r="AA393" s="178" t="s">
        <v>841</v>
      </c>
    </row>
    <row r="394" spans="24:27" x14ac:dyDescent="0.25">
      <c r="X394" s="177">
        <v>533105</v>
      </c>
      <c r="Y394" s="177">
        <v>13</v>
      </c>
      <c r="Z394" s="178" t="s">
        <v>207</v>
      </c>
      <c r="AA394" s="178" t="s">
        <v>842</v>
      </c>
    </row>
    <row r="395" spans="24:27" x14ac:dyDescent="0.25">
      <c r="X395" s="177">
        <v>533107</v>
      </c>
      <c r="Y395" s="177">
        <v>13</v>
      </c>
      <c r="Z395" s="178" t="s">
        <v>207</v>
      </c>
      <c r="AA395" s="178" t="s">
        <v>843</v>
      </c>
    </row>
    <row r="396" spans="24:27" x14ac:dyDescent="0.25">
      <c r="X396" s="177">
        <v>533205</v>
      </c>
      <c r="Y396" s="177">
        <v>13</v>
      </c>
      <c r="Z396" s="178" t="s">
        <v>207</v>
      </c>
      <c r="AA396" s="178" t="s">
        <v>844</v>
      </c>
    </row>
    <row r="397" spans="24:27" x14ac:dyDescent="0.25">
      <c r="X397" s="177">
        <v>533601</v>
      </c>
      <c r="Y397" s="177">
        <v>13</v>
      </c>
      <c r="Z397" s="178" t="s">
        <v>207</v>
      </c>
      <c r="AA397" s="178" t="s">
        <v>845</v>
      </c>
    </row>
    <row r="398" spans="24:27" x14ac:dyDescent="0.25">
      <c r="X398" s="177">
        <v>561300</v>
      </c>
      <c r="Y398" s="177">
        <v>13</v>
      </c>
      <c r="Z398" s="178" t="s">
        <v>207</v>
      </c>
      <c r="AA398" s="178" t="s">
        <v>846</v>
      </c>
    </row>
    <row r="399" spans="24:27" x14ac:dyDescent="0.25">
      <c r="X399" s="177">
        <v>563010</v>
      </c>
      <c r="Y399" s="177">
        <v>13</v>
      </c>
      <c r="Z399" s="178" t="s">
        <v>207</v>
      </c>
      <c r="AA399" s="178" t="s">
        <v>847</v>
      </c>
    </row>
    <row r="400" spans="24:27" x14ac:dyDescent="0.25">
      <c r="X400" s="177">
        <v>563110</v>
      </c>
      <c r="Y400" s="177">
        <v>13</v>
      </c>
      <c r="Z400" s="178" t="s">
        <v>207</v>
      </c>
      <c r="AA400" s="178" t="s">
        <v>848</v>
      </c>
    </row>
    <row r="401" spans="24:27" x14ac:dyDescent="0.25">
      <c r="X401" s="177">
        <v>565010</v>
      </c>
      <c r="Y401" s="177">
        <v>13</v>
      </c>
      <c r="Z401" s="178" t="s">
        <v>207</v>
      </c>
      <c r="AA401" s="178" t="s">
        <v>849</v>
      </c>
    </row>
    <row r="402" spans="24:27" x14ac:dyDescent="0.25">
      <c r="X402" s="177">
        <v>566010</v>
      </c>
      <c r="Y402" s="177">
        <v>13</v>
      </c>
      <c r="Z402" s="178" t="s">
        <v>207</v>
      </c>
      <c r="AA402" s="178" t="s">
        <v>850</v>
      </c>
    </row>
    <row r="403" spans="24:27" x14ac:dyDescent="0.25">
      <c r="X403" s="177">
        <v>583010</v>
      </c>
      <c r="Y403" s="177">
        <v>13</v>
      </c>
      <c r="Z403" s="178" t="s">
        <v>207</v>
      </c>
      <c r="AA403" s="178" t="s">
        <v>851</v>
      </c>
    </row>
    <row r="404" spans="24:27" x14ac:dyDescent="0.25">
      <c r="X404" s="177">
        <v>583020</v>
      </c>
      <c r="Y404" s="177">
        <v>13</v>
      </c>
      <c r="Z404" s="178" t="s">
        <v>207</v>
      </c>
      <c r="AA404" s="178" t="s">
        <v>852</v>
      </c>
    </row>
    <row r="405" spans="24:27" x14ac:dyDescent="0.25">
      <c r="X405" s="177">
        <v>583030</v>
      </c>
      <c r="Y405" s="177">
        <v>13</v>
      </c>
      <c r="Z405" s="178" t="s">
        <v>207</v>
      </c>
      <c r="AA405" s="178" t="s">
        <v>853</v>
      </c>
    </row>
    <row r="406" spans="24:27" x14ac:dyDescent="0.25">
      <c r="X406" s="177">
        <v>584015</v>
      </c>
      <c r="Y406" s="177">
        <v>13</v>
      </c>
      <c r="Z406" s="178" t="s">
        <v>207</v>
      </c>
      <c r="AA406" s="178" t="s">
        <v>854</v>
      </c>
    </row>
    <row r="407" spans="24:27" x14ac:dyDescent="0.25">
      <c r="X407" s="177">
        <v>584030</v>
      </c>
      <c r="Y407" s="177">
        <v>13</v>
      </c>
      <c r="Z407" s="178" t="s">
        <v>207</v>
      </c>
      <c r="AA407" s="178" t="s">
        <v>855</v>
      </c>
    </row>
    <row r="408" spans="24:27" x14ac:dyDescent="0.25">
      <c r="X408" s="177">
        <v>584035</v>
      </c>
      <c r="Y408" s="177">
        <v>13</v>
      </c>
      <c r="Z408" s="178" t="s">
        <v>207</v>
      </c>
      <c r="AA408" s="178" t="s">
        <v>856</v>
      </c>
    </row>
    <row r="409" spans="24:27" x14ac:dyDescent="0.25">
      <c r="X409" s="177">
        <v>584037</v>
      </c>
      <c r="Y409" s="177">
        <v>13</v>
      </c>
      <c r="Z409" s="178" t="s">
        <v>207</v>
      </c>
      <c r="AA409" s="178" t="s">
        <v>857</v>
      </c>
    </row>
    <row r="410" spans="24:27" x14ac:dyDescent="0.25">
      <c r="X410" s="177">
        <v>589001</v>
      </c>
      <c r="Y410" s="177">
        <v>13</v>
      </c>
      <c r="Z410" s="178" t="s">
        <v>207</v>
      </c>
      <c r="AA410" s="178" t="s">
        <v>858</v>
      </c>
    </row>
    <row r="411" spans="24:27" x14ac:dyDescent="0.25">
      <c r="X411" s="177">
        <v>589002</v>
      </c>
      <c r="Y411" s="177">
        <v>13</v>
      </c>
      <c r="Z411" s="178" t="s">
        <v>207</v>
      </c>
      <c r="AA411" s="178" t="s">
        <v>859</v>
      </c>
    </row>
    <row r="412" spans="24:27" x14ac:dyDescent="0.25">
      <c r="X412" s="177">
        <v>589003</v>
      </c>
      <c r="Y412" s="177">
        <v>13</v>
      </c>
      <c r="Z412" s="178" t="s">
        <v>207</v>
      </c>
      <c r="AA412" s="178" t="s">
        <v>860</v>
      </c>
    </row>
    <row r="413" spans="24:27" x14ac:dyDescent="0.25">
      <c r="X413" s="177">
        <v>589010</v>
      </c>
      <c r="Y413" s="177">
        <v>13</v>
      </c>
      <c r="Z413" s="178" t="s">
        <v>207</v>
      </c>
      <c r="AA413" s="178" t="s">
        <v>861</v>
      </c>
    </row>
    <row r="414" spans="24:27" x14ac:dyDescent="0.25">
      <c r="X414" s="177">
        <v>589020</v>
      </c>
      <c r="Y414" s="177">
        <v>13</v>
      </c>
      <c r="Z414" s="178" t="s">
        <v>207</v>
      </c>
      <c r="AA414" s="178" t="s">
        <v>862</v>
      </c>
    </row>
    <row r="415" spans="24:27" x14ac:dyDescent="0.25">
      <c r="X415" s="177">
        <v>589030</v>
      </c>
      <c r="Y415" s="177">
        <v>13</v>
      </c>
      <c r="Z415" s="178" t="s">
        <v>207</v>
      </c>
      <c r="AA415" s="178" t="s">
        <v>863</v>
      </c>
    </row>
    <row r="416" spans="24:27" x14ac:dyDescent="0.25">
      <c r="X416" s="177">
        <v>589040</v>
      </c>
      <c r="Y416" s="177">
        <v>13</v>
      </c>
      <c r="Z416" s="178" t="s">
        <v>207</v>
      </c>
      <c r="AA416" s="178" t="s">
        <v>864</v>
      </c>
    </row>
    <row r="417" spans="24:27" x14ac:dyDescent="0.25">
      <c r="X417" s="177">
        <v>590010</v>
      </c>
      <c r="Y417" s="177">
        <v>13</v>
      </c>
      <c r="Z417" s="178" t="s">
        <v>207</v>
      </c>
      <c r="AA417" s="178" t="s">
        <v>865</v>
      </c>
    </row>
    <row r="418" spans="24:27" x14ac:dyDescent="0.25">
      <c r="X418" s="177">
        <v>590020</v>
      </c>
      <c r="Y418" s="177">
        <v>13</v>
      </c>
      <c r="Z418" s="178" t="s">
        <v>207</v>
      </c>
      <c r="AA418" s="178" t="s">
        <v>866</v>
      </c>
    </row>
    <row r="419" spans="24:27" x14ac:dyDescent="0.25">
      <c r="X419" s="177">
        <v>592000</v>
      </c>
      <c r="Y419" s="177">
        <v>13</v>
      </c>
      <c r="Z419" s="178" t="s">
        <v>207</v>
      </c>
      <c r="AA419" s="178" t="s">
        <v>867</v>
      </c>
    </row>
    <row r="420" spans="24:27" x14ac:dyDescent="0.25">
      <c r="X420" s="177">
        <v>592010</v>
      </c>
      <c r="Y420" s="177">
        <v>13</v>
      </c>
      <c r="Z420" s="178" t="s">
        <v>207</v>
      </c>
      <c r="AA420" s="178" t="s">
        <v>868</v>
      </c>
    </row>
    <row r="421" spans="24:27" x14ac:dyDescent="0.25">
      <c r="X421" s="177">
        <v>592510</v>
      </c>
      <c r="Y421" s="177">
        <v>13</v>
      </c>
      <c r="Z421" s="178" t="s">
        <v>207</v>
      </c>
      <c r="AA421" s="178" t="s">
        <v>869</v>
      </c>
    </row>
    <row r="422" spans="24:27" x14ac:dyDescent="0.25">
      <c r="X422" s="177">
        <v>592610</v>
      </c>
      <c r="Y422" s="177">
        <v>13</v>
      </c>
      <c r="Z422" s="178" t="s">
        <v>207</v>
      </c>
      <c r="AA422" s="178" t="s">
        <v>870</v>
      </c>
    </row>
    <row r="423" spans="24:27" x14ac:dyDescent="0.25">
      <c r="X423" s="177">
        <v>592700</v>
      </c>
      <c r="Y423" s="177">
        <v>13</v>
      </c>
      <c r="Z423" s="178" t="s">
        <v>207</v>
      </c>
      <c r="AA423" s="178" t="s">
        <v>871</v>
      </c>
    </row>
    <row r="424" spans="24:27" x14ac:dyDescent="0.25">
      <c r="X424" s="177">
        <v>594010</v>
      </c>
      <c r="Y424" s="177">
        <v>13</v>
      </c>
      <c r="Z424" s="178" t="s">
        <v>207</v>
      </c>
      <c r="AA424" s="178" t="s">
        <v>872</v>
      </c>
    </row>
    <row r="425" spans="24:27" x14ac:dyDescent="0.25">
      <c r="X425" s="177">
        <v>596010</v>
      </c>
      <c r="Y425" s="177">
        <v>13</v>
      </c>
      <c r="Z425" s="178" t="s">
        <v>207</v>
      </c>
      <c r="AA425" s="178" t="s">
        <v>873</v>
      </c>
    </row>
    <row r="426" spans="24:27" x14ac:dyDescent="0.25">
      <c r="X426" s="177">
        <v>166410</v>
      </c>
      <c r="Y426" s="177">
        <v>13</v>
      </c>
      <c r="Z426" s="178" t="s">
        <v>207</v>
      </c>
      <c r="AA426" s="178" t="s">
        <v>874</v>
      </c>
    </row>
    <row r="427" spans="24:27" x14ac:dyDescent="0.25">
      <c r="X427" s="178" t="s">
        <v>875</v>
      </c>
      <c r="Y427" s="177">
        <v>13</v>
      </c>
      <c r="Z427" s="178" t="s">
        <v>207</v>
      </c>
      <c r="AA427" s="178" t="s">
        <v>876</v>
      </c>
    </row>
    <row r="428" spans="24:27" x14ac:dyDescent="0.25">
      <c r="X428" s="177">
        <v>221010</v>
      </c>
      <c r="Y428" s="177">
        <v>13</v>
      </c>
      <c r="Z428" s="178" t="s">
        <v>207</v>
      </c>
      <c r="AA428" s="178" t="s">
        <v>877</v>
      </c>
    </row>
    <row r="429" spans="24:27" x14ac:dyDescent="0.25">
      <c r="X429" s="177">
        <v>221020</v>
      </c>
      <c r="Y429" s="177">
        <v>13</v>
      </c>
      <c r="Z429" s="178" t="s">
        <v>207</v>
      </c>
      <c r="AA429" s="178" t="s">
        <v>878</v>
      </c>
    </row>
    <row r="430" spans="24:27" x14ac:dyDescent="0.25">
      <c r="X430" s="177">
        <v>222010</v>
      </c>
      <c r="Y430" s="177">
        <v>13</v>
      </c>
      <c r="Z430" s="178" t="s">
        <v>207</v>
      </c>
      <c r="AA430" s="178" t="s">
        <v>879</v>
      </c>
    </row>
    <row r="431" spans="24:27" x14ac:dyDescent="0.25">
      <c r="X431" s="177">
        <v>223010</v>
      </c>
      <c r="Y431" s="177">
        <v>13</v>
      </c>
      <c r="Z431" s="178" t="s">
        <v>207</v>
      </c>
      <c r="AA431" s="178" t="s">
        <v>880</v>
      </c>
    </row>
    <row r="432" spans="24:27" x14ac:dyDescent="0.25">
      <c r="X432" s="177">
        <v>224110</v>
      </c>
      <c r="Y432" s="177">
        <v>13</v>
      </c>
      <c r="Z432" s="178" t="s">
        <v>207</v>
      </c>
      <c r="AA432" s="178" t="s">
        <v>881</v>
      </c>
    </row>
    <row r="433" spans="24:27" x14ac:dyDescent="0.25">
      <c r="X433" s="177">
        <v>224210</v>
      </c>
      <c r="Y433" s="177">
        <v>13</v>
      </c>
      <c r="Z433" s="178" t="s">
        <v>207</v>
      </c>
      <c r="AA433" s="178" t="s">
        <v>882</v>
      </c>
    </row>
    <row r="434" spans="24:27" x14ac:dyDescent="0.25">
      <c r="X434" s="177">
        <v>224310</v>
      </c>
      <c r="Y434" s="177">
        <v>13</v>
      </c>
      <c r="Z434" s="178" t="s">
        <v>207</v>
      </c>
      <c r="AA434" s="178" t="s">
        <v>883</v>
      </c>
    </row>
    <row r="435" spans="24:27" x14ac:dyDescent="0.25">
      <c r="X435" s="177">
        <v>224410</v>
      </c>
      <c r="Y435" s="177">
        <v>13</v>
      </c>
      <c r="Z435" s="178" t="s">
        <v>207</v>
      </c>
      <c r="AA435" s="178" t="s">
        <v>884</v>
      </c>
    </row>
    <row r="436" spans="24:27" x14ac:dyDescent="0.25">
      <c r="X436" s="177">
        <v>224510</v>
      </c>
      <c r="Y436" s="177">
        <v>13</v>
      </c>
      <c r="Z436" s="178" t="s">
        <v>207</v>
      </c>
      <c r="AA436" s="178" t="s">
        <v>885</v>
      </c>
    </row>
    <row r="437" spans="24:27" x14ac:dyDescent="0.25">
      <c r="X437" s="177" t="s">
        <v>886</v>
      </c>
      <c r="Y437" s="177">
        <v>13</v>
      </c>
      <c r="Z437" s="178" t="s">
        <v>207</v>
      </c>
      <c r="AA437" s="178" t="s">
        <v>887</v>
      </c>
    </row>
    <row r="438" spans="24:27" x14ac:dyDescent="0.25">
      <c r="X438" s="177">
        <v>461015</v>
      </c>
      <c r="Y438" s="177">
        <v>13</v>
      </c>
      <c r="Z438" s="178" t="s">
        <v>207</v>
      </c>
      <c r="AA438" s="178" t="s">
        <v>888</v>
      </c>
    </row>
    <row r="439" spans="24:27" x14ac:dyDescent="0.25">
      <c r="X439" s="177">
        <v>463010</v>
      </c>
      <c r="Y439" s="177">
        <v>13</v>
      </c>
      <c r="Z439" s="178" t="s">
        <v>207</v>
      </c>
      <c r="AA439" s="178" t="s">
        <v>889</v>
      </c>
    </row>
    <row r="440" spans="24:27" x14ac:dyDescent="0.25">
      <c r="X440" s="177">
        <v>463015</v>
      </c>
      <c r="Y440" s="177">
        <v>13</v>
      </c>
      <c r="Z440" s="178" t="s">
        <v>207</v>
      </c>
      <c r="AA440" s="178" t="s">
        <v>890</v>
      </c>
    </row>
    <row r="441" spans="24:27" x14ac:dyDescent="0.25">
      <c r="X441" s="182">
        <v>860010</v>
      </c>
      <c r="Y441" s="182">
        <v>14</v>
      </c>
      <c r="Z441" s="183" t="s">
        <v>891</v>
      </c>
      <c r="AA441" s="183" t="s">
        <v>891</v>
      </c>
    </row>
    <row r="442" spans="24:27" x14ac:dyDescent="0.25">
      <c r="X442" s="182">
        <v>860013</v>
      </c>
      <c r="Y442" s="182">
        <v>14</v>
      </c>
      <c r="Z442" s="183" t="s">
        <v>892</v>
      </c>
      <c r="AA442" s="183" t="s">
        <v>892</v>
      </c>
    </row>
    <row r="443" spans="24:27" x14ac:dyDescent="0.25">
      <c r="X443" s="218">
        <v>564010</v>
      </c>
      <c r="Y443" s="218">
        <v>15</v>
      </c>
      <c r="Z443" s="219" t="s">
        <v>821</v>
      </c>
      <c r="AA443" s="219" t="s">
        <v>893</v>
      </c>
    </row>
    <row r="444" spans="24:27" x14ac:dyDescent="0.25">
      <c r="X444" s="176">
        <v>589020</v>
      </c>
      <c r="Y444" s="177">
        <v>13</v>
      </c>
      <c r="Z444" s="178" t="s">
        <v>207</v>
      </c>
      <c r="AA444" s="179" t="s">
        <v>862</v>
      </c>
    </row>
    <row r="445" spans="24:27" x14ac:dyDescent="0.25">
      <c r="X445" s="176">
        <v>589030</v>
      </c>
      <c r="Y445" s="177">
        <v>13</v>
      </c>
      <c r="Z445" s="178" t="s">
        <v>207</v>
      </c>
      <c r="AA445" s="179" t="s">
        <v>863</v>
      </c>
    </row>
    <row r="446" spans="24:27" x14ac:dyDescent="0.25">
      <c r="X446" s="176">
        <v>589040</v>
      </c>
      <c r="Y446" s="177">
        <v>13</v>
      </c>
      <c r="Z446" s="178" t="s">
        <v>207</v>
      </c>
      <c r="AA446" s="179" t="s">
        <v>864</v>
      </c>
    </row>
    <row r="447" spans="24:27" x14ac:dyDescent="0.25">
      <c r="X447" s="176">
        <v>590010</v>
      </c>
      <c r="Y447" s="177">
        <v>13</v>
      </c>
      <c r="Z447" s="178" t="s">
        <v>207</v>
      </c>
      <c r="AA447" s="179" t="s">
        <v>865</v>
      </c>
    </row>
    <row r="448" spans="24:27" x14ac:dyDescent="0.25">
      <c r="X448" s="176">
        <v>590020</v>
      </c>
      <c r="Y448" s="177">
        <v>13</v>
      </c>
      <c r="Z448" s="178" t="s">
        <v>207</v>
      </c>
      <c r="AA448" s="179" t="s">
        <v>866</v>
      </c>
    </row>
    <row r="449" spans="24:27" x14ac:dyDescent="0.25">
      <c r="X449" s="176">
        <v>592000</v>
      </c>
      <c r="Y449" s="177">
        <v>13</v>
      </c>
      <c r="Z449" s="178" t="s">
        <v>207</v>
      </c>
      <c r="AA449" s="179" t="s">
        <v>867</v>
      </c>
    </row>
    <row r="450" spans="24:27" x14ac:dyDescent="0.25">
      <c r="X450" s="176">
        <v>592010</v>
      </c>
      <c r="Y450" s="177">
        <v>13</v>
      </c>
      <c r="Z450" s="178" t="s">
        <v>207</v>
      </c>
      <c r="AA450" s="179" t="s">
        <v>868</v>
      </c>
    </row>
    <row r="451" spans="24:27" x14ac:dyDescent="0.25">
      <c r="X451" s="176">
        <v>592510</v>
      </c>
      <c r="Y451" s="177">
        <v>13</v>
      </c>
      <c r="Z451" s="178" t="s">
        <v>207</v>
      </c>
      <c r="AA451" s="179" t="s">
        <v>869</v>
      </c>
    </row>
    <row r="452" spans="24:27" x14ac:dyDescent="0.25">
      <c r="X452" s="176">
        <v>592610</v>
      </c>
      <c r="Y452" s="177">
        <v>13</v>
      </c>
      <c r="Z452" s="178" t="s">
        <v>207</v>
      </c>
      <c r="AA452" s="179" t="s">
        <v>870</v>
      </c>
    </row>
    <row r="453" spans="24:27" x14ac:dyDescent="0.25">
      <c r="X453" s="176">
        <v>592700</v>
      </c>
      <c r="Y453" s="177">
        <v>13</v>
      </c>
      <c r="Z453" s="178" t="s">
        <v>207</v>
      </c>
      <c r="AA453" s="179" t="s">
        <v>871</v>
      </c>
    </row>
    <row r="454" spans="24:27" x14ac:dyDescent="0.25">
      <c r="X454" s="176">
        <v>594010</v>
      </c>
      <c r="Y454" s="177">
        <v>13</v>
      </c>
      <c r="Z454" s="178" t="s">
        <v>207</v>
      </c>
      <c r="AA454" s="179" t="s">
        <v>872</v>
      </c>
    </row>
    <row r="455" spans="24:27" x14ac:dyDescent="0.25">
      <c r="X455" s="176">
        <v>596010</v>
      </c>
      <c r="Y455" s="177">
        <v>13</v>
      </c>
      <c r="Z455" s="178" t="s">
        <v>207</v>
      </c>
      <c r="AA455" s="179" t="s">
        <v>873</v>
      </c>
    </row>
    <row r="456" spans="24:27" x14ac:dyDescent="0.25">
      <c r="X456" s="176">
        <v>166410</v>
      </c>
      <c r="Y456" s="177">
        <v>13</v>
      </c>
      <c r="Z456" s="178" t="s">
        <v>207</v>
      </c>
      <c r="AA456" s="179" t="s">
        <v>874</v>
      </c>
    </row>
    <row r="457" spans="24:27" x14ac:dyDescent="0.25">
      <c r="X457" s="180" t="s">
        <v>875</v>
      </c>
      <c r="Y457" s="177">
        <v>13</v>
      </c>
      <c r="Z457" s="178" t="s">
        <v>207</v>
      </c>
      <c r="AA457" s="179" t="s">
        <v>876</v>
      </c>
    </row>
    <row r="458" spans="24:27" x14ac:dyDescent="0.25">
      <c r="X458" s="176">
        <v>221010</v>
      </c>
      <c r="Y458" s="177">
        <v>13</v>
      </c>
      <c r="Z458" s="178" t="s">
        <v>207</v>
      </c>
      <c r="AA458" s="179" t="s">
        <v>877</v>
      </c>
    </row>
    <row r="459" spans="24:27" x14ac:dyDescent="0.25">
      <c r="X459" s="176">
        <v>221020</v>
      </c>
      <c r="Y459" s="177">
        <v>13</v>
      </c>
      <c r="Z459" s="178" t="s">
        <v>207</v>
      </c>
      <c r="AA459" s="179" t="s">
        <v>878</v>
      </c>
    </row>
    <row r="460" spans="24:27" x14ac:dyDescent="0.25">
      <c r="X460" s="176">
        <v>222010</v>
      </c>
      <c r="Y460" s="177">
        <v>13</v>
      </c>
      <c r="Z460" s="178" t="s">
        <v>207</v>
      </c>
      <c r="AA460" s="179" t="s">
        <v>879</v>
      </c>
    </row>
    <row r="461" spans="24:27" x14ac:dyDescent="0.25">
      <c r="X461" s="176">
        <v>223010</v>
      </c>
      <c r="Y461" s="177">
        <v>13</v>
      </c>
      <c r="Z461" s="178" t="s">
        <v>207</v>
      </c>
      <c r="AA461" s="179" t="s">
        <v>880</v>
      </c>
    </row>
    <row r="462" spans="24:27" x14ac:dyDescent="0.25">
      <c r="X462" s="176">
        <v>224110</v>
      </c>
      <c r="Y462" s="177">
        <v>13</v>
      </c>
      <c r="Z462" s="178" t="s">
        <v>207</v>
      </c>
      <c r="AA462" s="179" t="s">
        <v>881</v>
      </c>
    </row>
    <row r="463" spans="24:27" x14ac:dyDescent="0.25">
      <c r="X463" s="176">
        <v>224210</v>
      </c>
      <c r="Y463" s="177">
        <v>13</v>
      </c>
      <c r="Z463" s="178" t="s">
        <v>207</v>
      </c>
      <c r="AA463" s="179" t="s">
        <v>882</v>
      </c>
    </row>
    <row r="464" spans="24:27" x14ac:dyDescent="0.25">
      <c r="X464" s="176">
        <v>224310</v>
      </c>
      <c r="Y464" s="177">
        <v>13</v>
      </c>
      <c r="Z464" s="178" t="s">
        <v>207</v>
      </c>
      <c r="AA464" s="179" t="s">
        <v>883</v>
      </c>
    </row>
    <row r="465" spans="24:27" x14ac:dyDescent="0.25">
      <c r="X465" s="176">
        <v>224410</v>
      </c>
      <c r="Y465" s="177">
        <v>13</v>
      </c>
      <c r="Z465" s="178" t="s">
        <v>207</v>
      </c>
      <c r="AA465" s="179" t="s">
        <v>884</v>
      </c>
    </row>
    <row r="466" spans="24:27" x14ac:dyDescent="0.25">
      <c r="X466" s="176">
        <v>224510</v>
      </c>
      <c r="Y466" s="177">
        <v>13</v>
      </c>
      <c r="Z466" s="178" t="s">
        <v>207</v>
      </c>
      <c r="AA466" s="179" t="s">
        <v>885</v>
      </c>
    </row>
    <row r="467" spans="24:27" x14ac:dyDescent="0.25">
      <c r="X467" s="176" t="s">
        <v>886</v>
      </c>
      <c r="Y467" s="177">
        <v>13</v>
      </c>
      <c r="Z467" s="178" t="s">
        <v>207</v>
      </c>
      <c r="AA467" s="179" t="s">
        <v>887</v>
      </c>
    </row>
    <row r="468" spans="24:27" x14ac:dyDescent="0.25">
      <c r="X468" s="176">
        <v>461015</v>
      </c>
      <c r="Y468" s="177">
        <v>13</v>
      </c>
      <c r="Z468" s="178" t="s">
        <v>207</v>
      </c>
      <c r="AA468" s="179" t="s">
        <v>888</v>
      </c>
    </row>
    <row r="469" spans="24:27" x14ac:dyDescent="0.25">
      <c r="X469" s="176">
        <v>463010</v>
      </c>
      <c r="Y469" s="177">
        <v>13</v>
      </c>
      <c r="Z469" s="178" t="s">
        <v>207</v>
      </c>
      <c r="AA469" s="179" t="s">
        <v>889</v>
      </c>
    </row>
    <row r="470" spans="24:27" x14ac:dyDescent="0.25">
      <c r="X470" s="176">
        <v>463015</v>
      </c>
      <c r="Y470" s="177">
        <v>13</v>
      </c>
      <c r="Z470" s="178" t="s">
        <v>207</v>
      </c>
      <c r="AA470" s="179" t="s">
        <v>890</v>
      </c>
    </row>
    <row r="471" spans="24:27" x14ac:dyDescent="0.25">
      <c r="X471" s="181">
        <v>860010</v>
      </c>
      <c r="Y471" s="182">
        <v>14</v>
      </c>
      <c r="Z471" s="183" t="s">
        <v>891</v>
      </c>
      <c r="AA471" s="184" t="s">
        <v>891</v>
      </c>
    </row>
    <row r="472" spans="24:27" x14ac:dyDescent="0.25">
      <c r="X472" s="181">
        <v>860013</v>
      </c>
      <c r="Y472" s="182">
        <v>14</v>
      </c>
      <c r="Z472" s="183" t="s">
        <v>892</v>
      </c>
      <c r="AA472" s="184" t="s">
        <v>892</v>
      </c>
    </row>
    <row r="473" spans="24:27" x14ac:dyDescent="0.25">
      <c r="X473" s="185">
        <v>564010</v>
      </c>
      <c r="Y473" s="186">
        <v>15</v>
      </c>
      <c r="Z473" s="187" t="s">
        <v>821</v>
      </c>
      <c r="AA473" s="188" t="s">
        <v>893</v>
      </c>
    </row>
  </sheetData>
  <autoFilter ref="X1:AA473" xr:uid="{00000000-0001-0000-0700-000000000000}"/>
  <sortState xmlns:xlrd2="http://schemas.microsoft.com/office/spreadsheetml/2017/richdata2" ref="A44:B59">
    <sortCondition ref="B47:B59"/>
  </sortState>
  <mergeCells count="46">
    <mergeCell ref="N3:R3"/>
    <mergeCell ref="N10:R10"/>
    <mergeCell ref="N17:R17"/>
    <mergeCell ref="A13:L13"/>
    <mergeCell ref="D27:L28"/>
    <mergeCell ref="D14:D15"/>
    <mergeCell ref="A19:A25"/>
    <mergeCell ref="C19:C25"/>
    <mergeCell ref="A27:A28"/>
    <mergeCell ref="B27:B28"/>
    <mergeCell ref="C27:C28"/>
    <mergeCell ref="A26:L26"/>
    <mergeCell ref="N24:R24"/>
    <mergeCell ref="A1:B1"/>
    <mergeCell ref="D1:L1"/>
    <mergeCell ref="D2:L2"/>
    <mergeCell ref="A4:A12"/>
    <mergeCell ref="B4:B12"/>
    <mergeCell ref="C4:C12"/>
    <mergeCell ref="A2:C2"/>
    <mergeCell ref="D3:L3"/>
    <mergeCell ref="D34:N34"/>
    <mergeCell ref="D40:N40"/>
    <mergeCell ref="D41:N41"/>
    <mergeCell ref="D38:N39"/>
    <mergeCell ref="A38:C39"/>
    <mergeCell ref="D35:N35"/>
    <mergeCell ref="A37:B37"/>
    <mergeCell ref="A36:B36"/>
    <mergeCell ref="D36:N36"/>
    <mergeCell ref="N2:R2"/>
    <mergeCell ref="A31:N31"/>
    <mergeCell ref="B19:B25"/>
    <mergeCell ref="A43:B43"/>
    <mergeCell ref="A40:C41"/>
    <mergeCell ref="C14:C17"/>
    <mergeCell ref="B14:B17"/>
    <mergeCell ref="A14:A17"/>
    <mergeCell ref="A18:D18"/>
    <mergeCell ref="D37:N37"/>
    <mergeCell ref="D32:N32"/>
    <mergeCell ref="A32:B32"/>
    <mergeCell ref="A33:B33"/>
    <mergeCell ref="A34:B34"/>
    <mergeCell ref="A35:B35"/>
    <mergeCell ref="D33:N33"/>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FA77-D328-43AD-BFDB-37202C61EB6F}">
  <dimension ref="A1:AL184"/>
  <sheetViews>
    <sheetView workbookViewId="0">
      <pane xSplit="3" ySplit="9" topLeftCell="D10" activePane="bottomRight" state="frozen"/>
      <selection pane="topRight"/>
      <selection pane="bottomLeft"/>
      <selection pane="bottomRight" activeCell="O15" sqref="O15"/>
    </sheetView>
  </sheetViews>
  <sheetFormatPr defaultColWidth="0" defaultRowHeight="15" customHeight="1" zeroHeight="1" outlineLevelRow="1" x14ac:dyDescent="0.25"/>
  <cols>
    <col min="1" max="1" width="2" customWidth="1"/>
    <col min="2" max="3" width="12.85546875" customWidth="1"/>
    <col min="4" max="9" width="14.42578125" customWidth="1"/>
    <col min="10" max="10" width="1.5703125" customWidth="1"/>
    <col min="11" max="16" width="14.42578125" customWidth="1"/>
    <col min="17" max="17" width="1.5703125" customWidth="1"/>
    <col min="18" max="23" width="14.42578125" customWidth="1"/>
    <col min="24" max="24" width="1.5703125" customWidth="1"/>
    <col min="25" max="30" width="14.42578125" customWidth="1"/>
    <col min="31" max="31" width="1.5703125" customWidth="1"/>
    <col min="32" max="36" width="14.42578125" customWidth="1"/>
    <col min="37" max="37" width="14.28515625" customWidth="1"/>
    <col min="38" max="38" width="9.140625" customWidth="1"/>
  </cols>
  <sheetData>
    <row r="1" spans="1:38" s="810" customFormat="1" ht="12" hidden="1" x14ac:dyDescent="0.2">
      <c r="A1" s="813"/>
      <c r="B1" s="811"/>
      <c r="C1" s="811"/>
      <c r="D1" s="811"/>
      <c r="E1" s="811"/>
      <c r="F1" s="811"/>
      <c r="G1" s="811"/>
      <c r="H1" s="811"/>
      <c r="I1" s="811"/>
      <c r="J1" s="811"/>
      <c r="K1" s="811"/>
      <c r="L1" s="811"/>
      <c r="M1" s="811"/>
      <c r="N1" s="811"/>
      <c r="O1" s="811"/>
      <c r="P1" s="811"/>
      <c r="Q1" s="811"/>
      <c r="R1" s="811"/>
      <c r="S1" s="811"/>
      <c r="T1" s="811"/>
      <c r="U1" s="811"/>
      <c r="V1" s="811"/>
      <c r="W1" s="811"/>
      <c r="X1" s="811"/>
      <c r="Y1" s="811"/>
      <c r="Z1" s="811"/>
      <c r="AA1" s="811"/>
      <c r="AB1" s="811"/>
      <c r="AC1" s="811"/>
      <c r="AD1" s="811"/>
      <c r="AE1" s="811"/>
      <c r="AF1" s="811"/>
      <c r="AG1" s="811"/>
      <c r="AH1" s="811"/>
      <c r="AI1" s="811"/>
      <c r="AJ1" s="811"/>
      <c r="AK1" s="811"/>
      <c r="AL1" s="813"/>
    </row>
    <row r="2" spans="1:38" s="810" customFormat="1" ht="12" hidden="1" x14ac:dyDescent="0.2">
      <c r="A2" s="813"/>
      <c r="B2" s="811"/>
      <c r="C2" s="811"/>
      <c r="D2" s="811"/>
      <c r="E2" s="811"/>
      <c r="F2" s="811"/>
      <c r="G2" s="811"/>
      <c r="H2" s="811"/>
      <c r="I2" s="811"/>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811"/>
      <c r="AJ2" s="811"/>
      <c r="AK2" s="811"/>
      <c r="AL2" s="813"/>
    </row>
    <row r="3" spans="1:38" s="810" customFormat="1" ht="12" x14ac:dyDescent="0.2">
      <c r="A3" s="813"/>
      <c r="B3" s="811"/>
      <c r="C3" s="811"/>
      <c r="D3" s="811"/>
      <c r="E3" s="811"/>
      <c r="F3" s="811"/>
      <c r="G3" s="811"/>
      <c r="H3" s="811"/>
      <c r="I3" s="811"/>
      <c r="J3" s="811"/>
      <c r="K3" s="811"/>
      <c r="L3" s="811"/>
      <c r="M3" s="811"/>
      <c r="N3" s="811"/>
      <c r="O3" s="811"/>
      <c r="P3" s="811"/>
      <c r="Q3" s="811"/>
      <c r="R3" s="811"/>
      <c r="S3" s="811"/>
      <c r="T3" s="811"/>
      <c r="U3" s="811"/>
      <c r="V3" s="811"/>
      <c r="W3" s="811"/>
      <c r="X3" s="811"/>
      <c r="Y3" s="811"/>
      <c r="Z3" s="811"/>
      <c r="AA3" s="811"/>
      <c r="AB3" s="811"/>
      <c r="AC3" s="811"/>
      <c r="AD3" s="811"/>
      <c r="AE3" s="811"/>
      <c r="AF3" s="811"/>
      <c r="AG3" s="811"/>
      <c r="AH3" s="811"/>
      <c r="AI3" s="811"/>
      <c r="AJ3" s="811"/>
      <c r="AK3" s="811"/>
      <c r="AL3" s="813"/>
    </row>
    <row r="4" spans="1:38" s="810" customFormat="1" ht="12" x14ac:dyDescent="0.2">
      <c r="A4" s="813"/>
      <c r="B4" s="1899" t="s">
        <v>894</v>
      </c>
      <c r="C4" s="1900"/>
      <c r="D4" s="936"/>
      <c r="E4" s="936"/>
      <c r="F4" s="936"/>
      <c r="G4" s="936"/>
      <c r="H4" s="936"/>
      <c r="I4" s="936"/>
      <c r="J4" s="936"/>
      <c r="K4" s="936"/>
      <c r="L4" s="936"/>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7"/>
      <c r="AL4" s="813"/>
    </row>
    <row r="5" spans="1:38" s="810" customFormat="1" ht="12" x14ac:dyDescent="0.2">
      <c r="A5" s="813"/>
      <c r="B5" s="1901"/>
      <c r="C5" s="1902"/>
      <c r="D5" s="938"/>
      <c r="E5" s="938"/>
      <c r="F5" s="938"/>
      <c r="G5" s="938"/>
      <c r="H5" s="938"/>
      <c r="I5" s="938"/>
      <c r="J5" s="938"/>
      <c r="K5" s="938"/>
      <c r="L5" s="938"/>
      <c r="M5" s="938"/>
      <c r="N5" s="938"/>
      <c r="O5" s="938"/>
      <c r="P5" s="938"/>
      <c r="Q5" s="938"/>
      <c r="R5" s="938"/>
      <c r="S5" s="938"/>
      <c r="T5" s="938"/>
      <c r="U5" s="938"/>
      <c r="V5" s="938"/>
      <c r="W5" s="938"/>
      <c r="X5" s="938"/>
      <c r="Y5" s="938"/>
      <c r="Z5" s="938"/>
      <c r="AA5" s="938"/>
      <c r="AB5" s="938"/>
      <c r="AC5" s="938"/>
      <c r="AD5" s="938"/>
      <c r="AE5" s="938"/>
      <c r="AF5" s="938"/>
      <c r="AG5" s="938"/>
      <c r="AH5" s="938"/>
      <c r="AI5" s="938"/>
      <c r="AJ5" s="938"/>
      <c r="AK5" s="939"/>
      <c r="AL5" s="813"/>
    </row>
    <row r="6" spans="1:38" s="810" customFormat="1" ht="12" x14ac:dyDescent="0.2">
      <c r="A6" s="813"/>
      <c r="B6" s="1901"/>
      <c r="C6" s="1902"/>
      <c r="D6" s="938"/>
      <c r="E6" s="938"/>
      <c r="F6" s="938"/>
      <c r="G6" s="938"/>
      <c r="H6" s="938"/>
      <c r="I6" s="938"/>
      <c r="J6" s="938"/>
      <c r="K6" s="938"/>
      <c r="L6" s="938"/>
      <c r="M6" s="938"/>
      <c r="N6" s="938"/>
      <c r="O6" s="938"/>
      <c r="P6" s="938"/>
      <c r="Q6" s="938"/>
      <c r="R6" s="938"/>
      <c r="S6" s="938"/>
      <c r="T6" s="938"/>
      <c r="U6" s="938"/>
      <c r="V6" s="938"/>
      <c r="W6" s="938"/>
      <c r="X6" s="938"/>
      <c r="Y6" s="938"/>
      <c r="Z6" s="938"/>
      <c r="AA6" s="938"/>
      <c r="AB6" s="938"/>
      <c r="AC6" s="938"/>
      <c r="AD6" s="938"/>
      <c r="AE6" s="938"/>
      <c r="AF6" s="938"/>
      <c r="AG6" s="938"/>
      <c r="AH6" s="938"/>
      <c r="AI6" s="938"/>
      <c r="AJ6" s="938"/>
      <c r="AK6" s="939"/>
      <c r="AL6" s="813"/>
    </row>
    <row r="7" spans="1:38" s="810" customFormat="1" ht="12" x14ac:dyDescent="0.2">
      <c r="A7" s="813"/>
      <c r="B7" s="1903"/>
      <c r="C7" s="1904"/>
      <c r="D7" s="940"/>
      <c r="E7" s="940"/>
      <c r="F7" s="940"/>
      <c r="G7" s="940"/>
      <c r="H7" s="940"/>
      <c r="I7" s="940"/>
      <c r="J7" s="940"/>
      <c r="K7" s="940"/>
      <c r="L7" s="940"/>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1"/>
      <c r="AL7" s="813"/>
    </row>
    <row r="8" spans="1:38" s="810" customFormat="1" ht="12" x14ac:dyDescent="0.2">
      <c r="A8" s="813"/>
      <c r="B8" s="811"/>
      <c r="C8" s="811"/>
      <c r="D8" s="811"/>
      <c r="E8" s="811"/>
      <c r="F8" s="811"/>
      <c r="G8" s="811"/>
      <c r="H8" s="811"/>
      <c r="I8" s="811"/>
      <c r="J8" s="811"/>
      <c r="K8" s="811"/>
      <c r="L8" s="811"/>
      <c r="M8" s="811"/>
      <c r="N8" s="811"/>
      <c r="O8" s="811"/>
      <c r="P8" s="811"/>
      <c r="Q8" s="811"/>
      <c r="R8" s="811"/>
      <c r="S8" s="811"/>
      <c r="T8" s="811"/>
      <c r="U8" s="811"/>
      <c r="V8" s="811"/>
      <c r="W8" s="811"/>
      <c r="X8" s="811"/>
      <c r="Y8" s="811"/>
      <c r="Z8" s="811"/>
      <c r="AA8" s="811"/>
      <c r="AB8" s="811"/>
      <c r="AC8" s="811"/>
      <c r="AD8" s="811"/>
      <c r="AE8" s="811"/>
      <c r="AF8" s="811"/>
      <c r="AG8" s="811"/>
      <c r="AH8" s="811"/>
      <c r="AI8" s="811"/>
      <c r="AJ8" s="811"/>
      <c r="AK8" s="811"/>
      <c r="AL8" s="813"/>
    </row>
    <row r="9" spans="1:38" s="810" customFormat="1" ht="12" x14ac:dyDescent="0.2">
      <c r="A9" s="813"/>
      <c r="B9" s="907"/>
      <c r="C9" s="907"/>
      <c r="D9" s="907"/>
      <c r="E9" s="908"/>
      <c r="F9" s="1920" t="s">
        <v>130</v>
      </c>
      <c r="G9" s="1921"/>
      <c r="H9" s="1921"/>
      <c r="I9" s="1922"/>
      <c r="J9" s="833"/>
      <c r="K9" s="909"/>
      <c r="L9" s="1920" t="s">
        <v>132</v>
      </c>
      <c r="M9" s="1921"/>
      <c r="N9" s="1921"/>
      <c r="O9" s="1922"/>
      <c r="P9" s="909"/>
      <c r="Q9" s="833"/>
      <c r="R9" s="909"/>
      <c r="S9" s="1920" t="s">
        <v>134</v>
      </c>
      <c r="T9" s="1921"/>
      <c r="U9" s="1921"/>
      <c r="V9" s="1922"/>
      <c r="W9" s="909"/>
      <c r="X9" s="833"/>
      <c r="Y9" s="1004"/>
      <c r="Z9" s="1920" t="s">
        <v>136</v>
      </c>
      <c r="AA9" s="1921"/>
      <c r="AB9" s="1921"/>
      <c r="AC9" s="1922"/>
      <c r="AD9" s="909"/>
      <c r="AE9" s="833"/>
      <c r="AF9" s="1004"/>
      <c r="AG9" s="1920" t="s">
        <v>138</v>
      </c>
      <c r="AH9" s="1921"/>
      <c r="AI9" s="1921"/>
      <c r="AJ9" s="1922"/>
      <c r="AK9" s="909"/>
      <c r="AL9" s="813"/>
    </row>
    <row r="10" spans="1:38" s="811" customFormat="1" ht="12" x14ac:dyDescent="0.2">
      <c r="A10" s="813"/>
      <c r="B10" s="888"/>
      <c r="C10" s="889"/>
      <c r="D10" s="889"/>
      <c r="E10" s="890"/>
      <c r="F10" s="891"/>
      <c r="G10" s="889"/>
      <c r="H10" s="889"/>
      <c r="I10" s="889"/>
      <c r="J10" s="892"/>
      <c r="K10" s="889"/>
      <c r="L10" s="891"/>
      <c r="M10" s="889"/>
      <c r="N10" s="889"/>
      <c r="O10" s="889"/>
      <c r="P10" s="889"/>
      <c r="Q10" s="892"/>
      <c r="R10" s="889"/>
      <c r="S10" s="891"/>
      <c r="T10" s="889"/>
      <c r="U10" s="889"/>
      <c r="V10" s="889"/>
      <c r="W10" s="889"/>
      <c r="X10" s="892"/>
      <c r="Y10" s="892"/>
      <c r="Z10" s="891"/>
      <c r="AA10" s="889"/>
      <c r="AB10" s="889"/>
      <c r="AC10" s="889"/>
      <c r="AD10" s="889"/>
      <c r="AE10" s="892"/>
      <c r="AF10" s="892"/>
      <c r="AG10" s="891"/>
      <c r="AH10" s="889"/>
      <c r="AI10" s="889"/>
      <c r="AJ10" s="889"/>
      <c r="AK10" s="893"/>
      <c r="AL10" s="813"/>
    </row>
    <row r="11" spans="1:38" s="810" customFormat="1" ht="12.75" x14ac:dyDescent="0.2">
      <c r="A11" s="813"/>
      <c r="B11" s="1923" t="s">
        <v>895</v>
      </c>
      <c r="C11" s="1924"/>
      <c r="D11" s="1924"/>
      <c r="E11" s="1924"/>
      <c r="F11" s="1924"/>
      <c r="G11" s="1924"/>
      <c r="H11" s="1924"/>
      <c r="I11" s="1924"/>
      <c r="J11" s="1924"/>
      <c r="K11" s="1924"/>
      <c r="L11" s="1924"/>
      <c r="M11" s="1924"/>
      <c r="N11" s="1924"/>
      <c r="O11" s="1924"/>
      <c r="P11" s="1924"/>
      <c r="Q11" s="1924"/>
      <c r="R11" s="1924"/>
      <c r="S11" s="1924"/>
      <c r="T11" s="1924"/>
      <c r="U11" s="1924"/>
      <c r="V11" s="1924"/>
      <c r="W11" s="1924"/>
      <c r="X11" s="1924"/>
      <c r="Y11" s="1924"/>
      <c r="Z11" s="1924"/>
      <c r="AA11" s="1924"/>
      <c r="AB11" s="1924"/>
      <c r="AC11" s="1924"/>
      <c r="AD11" s="1924"/>
      <c r="AE11" s="1924"/>
      <c r="AF11" s="1924"/>
      <c r="AG11" s="1924"/>
      <c r="AH11" s="1924"/>
      <c r="AI11" s="1924"/>
      <c r="AJ11" s="1924"/>
      <c r="AK11" s="1925"/>
      <c r="AL11" s="813"/>
    </row>
    <row r="12" spans="1:38" s="811" customFormat="1" ht="12" x14ac:dyDescent="0.2">
      <c r="A12" s="813"/>
      <c r="B12" s="894"/>
      <c r="C12" s="814"/>
      <c r="D12" s="814"/>
      <c r="E12" s="814"/>
      <c r="F12" s="814"/>
      <c r="G12" s="814"/>
      <c r="H12" s="814"/>
      <c r="I12" s="814"/>
      <c r="J12" s="814"/>
      <c r="K12" s="814"/>
      <c r="L12" s="814"/>
      <c r="M12" s="814"/>
      <c r="N12" s="814"/>
      <c r="O12" s="814"/>
      <c r="P12" s="814"/>
      <c r="Q12" s="814"/>
      <c r="R12" s="814"/>
      <c r="S12" s="814"/>
      <c r="T12" s="814"/>
      <c r="U12" s="814"/>
      <c r="V12" s="814"/>
      <c r="W12" s="814"/>
      <c r="X12" s="814"/>
      <c r="Y12" s="814"/>
      <c r="Z12" s="814"/>
      <c r="AA12" s="814"/>
      <c r="AB12" s="814"/>
      <c r="AC12" s="814"/>
      <c r="AD12" s="814"/>
      <c r="AE12" s="814"/>
      <c r="AF12" s="814"/>
      <c r="AG12" s="814"/>
      <c r="AH12" s="814"/>
      <c r="AI12" s="814"/>
      <c r="AJ12" s="814"/>
      <c r="AK12" s="895"/>
      <c r="AL12" s="813"/>
    </row>
    <row r="13" spans="1:38" s="810" customFormat="1" ht="12" customHeight="1" outlineLevel="1" x14ac:dyDescent="0.2">
      <c r="A13" s="813"/>
      <c r="B13" s="1926" t="s">
        <v>143</v>
      </c>
      <c r="C13" s="1927"/>
      <c r="D13" s="834">
        <v>151010</v>
      </c>
      <c r="E13" s="834">
        <v>152020</v>
      </c>
      <c r="F13" s="834">
        <v>154070</v>
      </c>
      <c r="G13" s="815">
        <v>156030</v>
      </c>
      <c r="H13" s="815">
        <v>157250</v>
      </c>
      <c r="I13" s="816" t="s">
        <v>153</v>
      </c>
      <c r="J13" s="817"/>
      <c r="K13" s="845">
        <v>151010</v>
      </c>
      <c r="L13" s="834">
        <v>152020</v>
      </c>
      <c r="M13" s="834">
        <v>154070</v>
      </c>
      <c r="N13" s="815">
        <v>156030</v>
      </c>
      <c r="O13" s="815">
        <v>157250</v>
      </c>
      <c r="P13" s="816" t="s">
        <v>153</v>
      </c>
      <c r="Q13" s="817"/>
      <c r="R13" s="845">
        <v>151010</v>
      </c>
      <c r="S13" s="834">
        <v>152020</v>
      </c>
      <c r="T13" s="834">
        <v>154070</v>
      </c>
      <c r="U13" s="815">
        <v>156030</v>
      </c>
      <c r="V13" s="815">
        <v>157250</v>
      </c>
      <c r="W13" s="816" t="s">
        <v>153</v>
      </c>
      <c r="X13" s="817"/>
      <c r="Y13" s="845">
        <v>151010</v>
      </c>
      <c r="Z13" s="834">
        <v>152020</v>
      </c>
      <c r="AA13" s="834">
        <v>154070</v>
      </c>
      <c r="AB13" s="815">
        <v>156030</v>
      </c>
      <c r="AC13" s="815">
        <v>157250</v>
      </c>
      <c r="AD13" s="816" t="s">
        <v>153</v>
      </c>
      <c r="AE13" s="818"/>
      <c r="AF13" s="834">
        <v>151010</v>
      </c>
      <c r="AG13" s="834">
        <v>152020</v>
      </c>
      <c r="AH13" s="834">
        <v>154070</v>
      </c>
      <c r="AI13" s="815">
        <v>156030</v>
      </c>
      <c r="AJ13" s="815">
        <v>157250</v>
      </c>
      <c r="AK13" s="896" t="s">
        <v>153</v>
      </c>
      <c r="AL13" s="813"/>
    </row>
    <row r="14" spans="1:38" s="810" customFormat="1" ht="24" outlineLevel="1" x14ac:dyDescent="0.2">
      <c r="A14" s="813"/>
      <c r="B14" s="1928"/>
      <c r="C14" s="1929"/>
      <c r="D14" s="819" t="s">
        <v>395</v>
      </c>
      <c r="E14" s="819" t="s">
        <v>429</v>
      </c>
      <c r="F14" s="820" t="s">
        <v>896</v>
      </c>
      <c r="G14" s="835" t="s">
        <v>431</v>
      </c>
      <c r="H14" s="821" t="s">
        <v>897</v>
      </c>
      <c r="I14" s="821" t="s">
        <v>108</v>
      </c>
      <c r="J14" s="851"/>
      <c r="K14" s="819" t="s">
        <v>395</v>
      </c>
      <c r="L14" s="819" t="s">
        <v>429</v>
      </c>
      <c r="M14" s="820" t="s">
        <v>896</v>
      </c>
      <c r="N14" s="835" t="s">
        <v>431</v>
      </c>
      <c r="O14" s="821" t="s">
        <v>897</v>
      </c>
      <c r="P14" s="821" t="s">
        <v>108</v>
      </c>
      <c r="Q14" s="851"/>
      <c r="R14" s="819" t="s">
        <v>395</v>
      </c>
      <c r="S14" s="819" t="s">
        <v>429</v>
      </c>
      <c r="T14" s="820" t="s">
        <v>896</v>
      </c>
      <c r="U14" s="835" t="s">
        <v>431</v>
      </c>
      <c r="V14" s="821" t="s">
        <v>897</v>
      </c>
      <c r="W14" s="821" t="s">
        <v>108</v>
      </c>
      <c r="X14" s="851"/>
      <c r="Y14" s="819" t="s">
        <v>395</v>
      </c>
      <c r="Z14" s="819" t="s">
        <v>429</v>
      </c>
      <c r="AA14" s="820" t="s">
        <v>896</v>
      </c>
      <c r="AB14" s="835" t="s">
        <v>431</v>
      </c>
      <c r="AC14" s="821" t="s">
        <v>897</v>
      </c>
      <c r="AD14" s="821" t="s">
        <v>108</v>
      </c>
      <c r="AE14" s="822"/>
      <c r="AF14" s="819" t="s">
        <v>395</v>
      </c>
      <c r="AG14" s="819" t="s">
        <v>429</v>
      </c>
      <c r="AH14" s="820" t="s">
        <v>896</v>
      </c>
      <c r="AI14" s="835" t="s">
        <v>431</v>
      </c>
      <c r="AJ14" s="821" t="s">
        <v>897</v>
      </c>
      <c r="AK14" s="897" t="s">
        <v>108</v>
      </c>
      <c r="AL14" s="813"/>
    </row>
    <row r="15" spans="1:38" s="810" customFormat="1" ht="12" outlineLevel="1" x14ac:dyDescent="0.2">
      <c r="A15" s="813"/>
      <c r="B15" s="1908" t="str">
        <f>T(Budget!C15)</f>
        <v>C. Torrence</v>
      </c>
      <c r="C15" s="1909"/>
      <c r="D15" s="843">
        <f>ROUND((Budget!M15*0.0765),0)</f>
        <v>1411</v>
      </c>
      <c r="E15" s="844">
        <f>IF(Budget!G15="TSERS", ROUND(Budget!M15*Constants!$N$6,0), 0)</f>
        <v>0</v>
      </c>
      <c r="F15" s="844">
        <f>IF(Budget!G15="ORP", ROUND(Budget!M15*Constants!$N$13,0), 0)</f>
        <v>2690</v>
      </c>
      <c r="G15" s="842">
        <f>IF(Budget!K15&gt;0, ROUND(Budget!K15*(Constants!$N$8/Budget!F15), 0), 0)</f>
        <v>2216</v>
      </c>
      <c r="H15" s="842">
        <f>ROUND((Budget!M15*0.01),0)</f>
        <v>184</v>
      </c>
      <c r="I15" s="841">
        <f>SUM(D15:H15)</f>
        <v>6501</v>
      </c>
      <c r="J15" s="851"/>
      <c r="K15" s="838">
        <f>ROUND((Budget!Y15*0.0765),0)</f>
        <v>0</v>
      </c>
      <c r="L15" s="840">
        <f>IF(Budget!G15="TSERS", ROUND(Budget!Y15*Constants!$N$6,0), 0)</f>
        <v>0</v>
      </c>
      <c r="M15" s="840">
        <f>IF(Budget!G15="ORP", ROUND(Budget!Y15*Constants!$N$13,0), 0)</f>
        <v>0</v>
      </c>
      <c r="N15" s="842">
        <f>IF(Budget!W15&gt;0, ROUND(Budget!W15*(Constants!$N$8/Budget!F15), 0), 0)</f>
        <v>0</v>
      </c>
      <c r="O15" s="836">
        <f>ROUND((Budget!Y15*0.01),0)</f>
        <v>0</v>
      </c>
      <c r="P15" s="841">
        <f>SUM(K15:O15)</f>
        <v>0</v>
      </c>
      <c r="Q15" s="851"/>
      <c r="R15" s="839">
        <f>ROUND((Budget!AK15*0.0765),0)</f>
        <v>0</v>
      </c>
      <c r="S15" s="840">
        <f>IF(Budget!G15="TSERS", ROUND(Budget!AK15*Constants!$N$6,0), 0)</f>
        <v>0</v>
      </c>
      <c r="T15" s="840">
        <f>IF(Budget!G15="ORP", ROUND(Budget!AK15*Constants!$N$13,0), 0)</f>
        <v>0</v>
      </c>
      <c r="U15" s="842">
        <f>IF(Budget!AI15&gt;0, ROUND(Budget!AI15*(Constants!$N$8/Budget!F15), 0), 0)</f>
        <v>0</v>
      </c>
      <c r="V15" s="836">
        <f>ROUND((Budget!AK15*0.01),0)</f>
        <v>0</v>
      </c>
      <c r="W15" s="841">
        <f>SUM(R15:V15)</f>
        <v>0</v>
      </c>
      <c r="X15" s="851"/>
      <c r="Y15" s="838">
        <f>ROUND((Budget!AW15*0.0765),0)</f>
        <v>0</v>
      </c>
      <c r="Z15" s="840">
        <f>IF(Budget!G15="TSERS", ROUND(Budget!AW15*Constants!$N$6,0), 0)</f>
        <v>0</v>
      </c>
      <c r="AA15" s="840">
        <f>IF(Budget!G15="ORP", ROUND(Budget!AW15*Constants!$N$13,0), 0)</f>
        <v>0</v>
      </c>
      <c r="AB15" s="842">
        <f>IF(Budget!AU15&gt;0, ROUND(Budget!AU15*(Constants!$N$8/Budget!F15), 0), 0)</f>
        <v>0</v>
      </c>
      <c r="AC15" s="837">
        <f>ROUND((Budget!AW15*0.01),0)</f>
        <v>0</v>
      </c>
      <c r="AD15" s="841">
        <f>SUM(Y15:AC15)</f>
        <v>0</v>
      </c>
      <c r="AE15" s="822"/>
      <c r="AF15" s="838">
        <f>ROUND((Budget!BI15*0.0765),0)</f>
        <v>0</v>
      </c>
      <c r="AG15" s="840">
        <f>IF(Budget!G15="TSERS", ROUND(Budget!BI15*Constants!$N$6,0), 0)</f>
        <v>0</v>
      </c>
      <c r="AH15" s="840">
        <f>IF(Budget!G15="ORP", ROUND(Budget!BI15*Constants!$N$13,0), 0)</f>
        <v>0</v>
      </c>
      <c r="AI15" s="842">
        <f>IF(Budget!BG15&gt;0, ROUND(Budget!BG15*(Constants!$N$8/Budget!F15), 0), 0)</f>
        <v>0</v>
      </c>
      <c r="AJ15" s="837">
        <f>ROUND((Budget!BI15*0.01),0)</f>
        <v>0</v>
      </c>
      <c r="AK15" s="898">
        <f>SUM(AF15:AJ15)</f>
        <v>0</v>
      </c>
      <c r="AL15" s="813"/>
    </row>
    <row r="16" spans="1:38" s="810" customFormat="1" ht="12" outlineLevel="1" x14ac:dyDescent="0.2">
      <c r="A16" s="813"/>
      <c r="B16" s="1908" t="str">
        <f>T(Budget!C16)</f>
        <v/>
      </c>
      <c r="C16" s="1909"/>
      <c r="D16" s="843">
        <f>ROUND((Budget!M16*0.0765),0)</f>
        <v>0</v>
      </c>
      <c r="E16" s="844">
        <f>IF(Budget!G16="TSERS", ROUND(Budget!M16*Constants!$N$6,0), 0)</f>
        <v>0</v>
      </c>
      <c r="F16" s="844">
        <f>IF(Budget!G16="ORP", ROUND(Budget!M16*Constants!$N$13,0), 0)</f>
        <v>0</v>
      </c>
      <c r="G16" s="842">
        <f>IF(Budget!K16&gt;0, ROUND(Budget!K16*(Constants!$N$8/Budget!F16), 0), 0)</f>
        <v>0</v>
      </c>
      <c r="H16" s="842">
        <f>ROUND((Budget!M16*0.01),0)</f>
        <v>0</v>
      </c>
      <c r="I16" s="841">
        <f t="shared" ref="I16:I30" si="0">SUM(D16:H16)</f>
        <v>0</v>
      </c>
      <c r="J16" s="851"/>
      <c r="K16" s="838">
        <f>ROUND((Budget!Y16*0.0765),0)</f>
        <v>0</v>
      </c>
      <c r="L16" s="840">
        <f>IF(Budget!G16="TSERS", ROUND(Budget!Y16*Constants!$N$6,0), 0)</f>
        <v>0</v>
      </c>
      <c r="M16" s="840">
        <f>IF(Budget!G16="ORP", ROUND(Budget!Y16*Constants!$N$13,0), 0)</f>
        <v>0</v>
      </c>
      <c r="N16" s="842">
        <f>IF(Budget!W16&gt;0, ROUND(Budget!W16*(Constants!$N$8/Budget!F16), 0), 0)</f>
        <v>0</v>
      </c>
      <c r="O16" s="836">
        <f>ROUND((Budget!Y16*0.01),0)</f>
        <v>0</v>
      </c>
      <c r="P16" s="841">
        <f t="shared" ref="P16:P30" si="1">SUM(K16:O16)</f>
        <v>0</v>
      </c>
      <c r="Q16" s="851"/>
      <c r="R16" s="839">
        <f>ROUND((Budget!AK16*0.0765),0)</f>
        <v>0</v>
      </c>
      <c r="S16" s="840">
        <f>IF(Budget!G16="TSERS", ROUND(Budget!AK16*Constants!$N$6,0), 0)</f>
        <v>0</v>
      </c>
      <c r="T16" s="840">
        <f>IF(Budget!G16="ORP", ROUND(Budget!AK16*Constants!$N$13,0), 0)</f>
        <v>0</v>
      </c>
      <c r="U16" s="842">
        <f>IF(Budget!AI16&gt;0, ROUND(Budget!AI16*(Constants!$N$8/Budget!F16), 0), 0)</f>
        <v>0</v>
      </c>
      <c r="V16" s="836">
        <f>ROUND((Budget!AK16*0.01),0)</f>
        <v>0</v>
      </c>
      <c r="W16" s="841">
        <f t="shared" ref="W16:W30" si="2">SUM(R16:V16)</f>
        <v>0</v>
      </c>
      <c r="X16" s="851"/>
      <c r="Y16" s="838">
        <f>ROUND((Budget!AW16*0.0765),0)</f>
        <v>0</v>
      </c>
      <c r="Z16" s="840">
        <f>IF(Budget!G16="TSERS", ROUND(Budget!AW16*Constants!$N$6,0), 0)</f>
        <v>0</v>
      </c>
      <c r="AA16" s="840">
        <f>IF(Budget!G16="ORP", ROUND(Budget!AW16*Constants!$N$13,0), 0)</f>
        <v>0</v>
      </c>
      <c r="AB16" s="842">
        <f>IF(Budget!AU16&gt;0, ROUND(Budget!AU16*(Constants!$N$8/Budget!F16), 0), 0)</f>
        <v>0</v>
      </c>
      <c r="AC16" s="837">
        <f>ROUND((Budget!AW16*0.01),0)</f>
        <v>0</v>
      </c>
      <c r="AD16" s="841">
        <f t="shared" ref="AD16:AD30" si="3">SUM(Y16:AC16)</f>
        <v>0</v>
      </c>
      <c r="AE16" s="822"/>
      <c r="AF16" s="838">
        <f>ROUND((Budget!BI16*0.0765),0)</f>
        <v>0</v>
      </c>
      <c r="AG16" s="840">
        <f>IF(Budget!G16="TSERS", ROUND(Budget!BI16*Constants!$N$6,0), 0)</f>
        <v>0</v>
      </c>
      <c r="AH16" s="840">
        <f>IF(Budget!G16="ORP", ROUND(Budget!BI16*Constants!$N$13,0), 0)</f>
        <v>0</v>
      </c>
      <c r="AI16" s="842">
        <f>IF(Budget!BG16&gt;0, ROUND(Budget!BG16*(Constants!$N$8/Budget!F16), 0), 0)</f>
        <v>0</v>
      </c>
      <c r="AJ16" s="837">
        <f>ROUND((Budget!BI16*0.01),0)</f>
        <v>0</v>
      </c>
      <c r="AK16" s="898">
        <f t="shared" ref="AK16:AK30" si="4">SUM(AF16:AJ16)</f>
        <v>0</v>
      </c>
      <c r="AL16" s="813"/>
    </row>
    <row r="17" spans="1:38" s="810" customFormat="1" ht="12" outlineLevel="1" x14ac:dyDescent="0.2">
      <c r="A17" s="813"/>
      <c r="B17" s="1908" t="str">
        <f>T(Budget!C17)</f>
        <v/>
      </c>
      <c r="C17" s="1909"/>
      <c r="D17" s="843">
        <f>ROUND((Budget!M17*0.0765),0)</f>
        <v>0</v>
      </c>
      <c r="E17" s="844">
        <f>IF(Budget!G17="TSERS", ROUND(Budget!M17*Constants!$N$6,0), 0)</f>
        <v>0</v>
      </c>
      <c r="F17" s="844">
        <f>IF(Budget!G17="ORP", ROUND(Budget!M17*Constants!$N$13,0), 0)</f>
        <v>0</v>
      </c>
      <c r="G17" s="842">
        <f>IF(Budget!K17&gt;0, ROUND(Budget!K17*(Constants!$N$8/Budget!F17), 0), 0)</f>
        <v>0</v>
      </c>
      <c r="H17" s="842">
        <f>ROUND((Budget!M17*0.01),0)</f>
        <v>0</v>
      </c>
      <c r="I17" s="841">
        <f t="shared" si="0"/>
        <v>0</v>
      </c>
      <c r="J17" s="851"/>
      <c r="K17" s="838">
        <f>ROUND((Budget!Y17*0.0765),0)</f>
        <v>0</v>
      </c>
      <c r="L17" s="840">
        <f>IF(Budget!G17="TSERS", ROUND(Budget!Y17*Constants!$N$6,0), 0)</f>
        <v>0</v>
      </c>
      <c r="M17" s="840">
        <f>IF(Budget!G17="ORP", ROUND(Budget!Y17*Constants!$N$13,0), 0)</f>
        <v>0</v>
      </c>
      <c r="N17" s="842">
        <f>IF(Budget!W17&gt;0, ROUND(Budget!W17*(Constants!$N$8/Budget!F17), 0), 0)</f>
        <v>0</v>
      </c>
      <c r="O17" s="836">
        <f>ROUND((Budget!Y17*0.01),0)</f>
        <v>0</v>
      </c>
      <c r="P17" s="841">
        <f t="shared" si="1"/>
        <v>0</v>
      </c>
      <c r="Q17" s="851"/>
      <c r="R17" s="839">
        <f>ROUND((Budget!AK17*0.0765),0)</f>
        <v>0</v>
      </c>
      <c r="S17" s="840">
        <f>IF(Budget!G17="TSERS", ROUND(Budget!AK17*Constants!$N$6,0), 0)</f>
        <v>0</v>
      </c>
      <c r="T17" s="840">
        <f>IF(Budget!G17="ORP", ROUND(Budget!AK17*Constants!$N$13,0), 0)</f>
        <v>0</v>
      </c>
      <c r="U17" s="842">
        <f>IF(Budget!AI17&gt;0, ROUND(Budget!AI17*(Constants!$N$8/Budget!F17), 0), 0)</f>
        <v>0</v>
      </c>
      <c r="V17" s="836">
        <f>ROUND((Budget!AK17*0.01),0)</f>
        <v>0</v>
      </c>
      <c r="W17" s="841">
        <f t="shared" si="2"/>
        <v>0</v>
      </c>
      <c r="X17" s="851"/>
      <c r="Y17" s="838">
        <f>ROUND((Budget!AW17*0.0765),0)</f>
        <v>0</v>
      </c>
      <c r="Z17" s="840">
        <f>IF(Budget!G17="TSERS", ROUND(Budget!AW17*Constants!$N$6,0), 0)</f>
        <v>0</v>
      </c>
      <c r="AA17" s="840">
        <f>IF(Budget!G17="ORP", ROUND(Budget!AW17*Constants!$N$13,0), 0)</f>
        <v>0</v>
      </c>
      <c r="AB17" s="842">
        <f>IF(Budget!AU17&gt;0, ROUND(Budget!AU17*(Constants!$N$8/Budget!F17), 0), 0)</f>
        <v>0</v>
      </c>
      <c r="AC17" s="837">
        <f>ROUND((Budget!AW17*0.01),0)</f>
        <v>0</v>
      </c>
      <c r="AD17" s="841">
        <f t="shared" si="3"/>
        <v>0</v>
      </c>
      <c r="AE17" s="822"/>
      <c r="AF17" s="838">
        <f>ROUND((Budget!BI17*0.0765),0)</f>
        <v>0</v>
      </c>
      <c r="AG17" s="840">
        <f>IF(Budget!G17="TSERS", ROUND(Budget!BI17*Constants!$N$6,0), 0)</f>
        <v>0</v>
      </c>
      <c r="AH17" s="840">
        <f>IF(Budget!G17="ORP", ROUND(Budget!BI17*Constants!$N$13,0), 0)</f>
        <v>0</v>
      </c>
      <c r="AI17" s="842">
        <f>IF(Budget!BG17&gt;0, ROUND(Budget!BG17*(Constants!$N$8/Budget!F17), 0), 0)</f>
        <v>0</v>
      </c>
      <c r="AJ17" s="837">
        <f>ROUND((Budget!BI17*0.01),0)</f>
        <v>0</v>
      </c>
      <c r="AK17" s="898">
        <f t="shared" si="4"/>
        <v>0</v>
      </c>
      <c r="AL17" s="813"/>
    </row>
    <row r="18" spans="1:38" s="810" customFormat="1" ht="12" outlineLevel="1" x14ac:dyDescent="0.2">
      <c r="A18" s="813"/>
      <c r="B18" s="1908" t="str">
        <f>T(Budget!C18)</f>
        <v/>
      </c>
      <c r="C18" s="1909"/>
      <c r="D18" s="843">
        <f>ROUND((Budget!M18*0.0765),0)</f>
        <v>0</v>
      </c>
      <c r="E18" s="844">
        <f>IF(Budget!G18="TSERS", ROUND(Budget!M18*Constants!$N$6,0), 0)</f>
        <v>0</v>
      </c>
      <c r="F18" s="844">
        <f>IF(Budget!G18="ORP", ROUND(Budget!M18*Constants!$N$13,0), 0)</f>
        <v>0</v>
      </c>
      <c r="G18" s="842">
        <f>IF(Budget!K18&gt;0, ROUND(Budget!K18*(Constants!$N$8/Budget!F18), 0), 0)</f>
        <v>0</v>
      </c>
      <c r="H18" s="842">
        <f>ROUND((Budget!M18*0.01),0)</f>
        <v>0</v>
      </c>
      <c r="I18" s="841">
        <f t="shared" si="0"/>
        <v>0</v>
      </c>
      <c r="J18" s="851"/>
      <c r="K18" s="838">
        <f>ROUND((Budget!Y18*0.0765),0)</f>
        <v>0</v>
      </c>
      <c r="L18" s="840">
        <f>IF(Budget!G18="TSERS", ROUND(Budget!Y18*Constants!$N$6,0), 0)</f>
        <v>0</v>
      </c>
      <c r="M18" s="840">
        <f>IF(Budget!G18="ORP", ROUND(Budget!Y18*Constants!$N$13,0), 0)</f>
        <v>0</v>
      </c>
      <c r="N18" s="842">
        <f>IF(Budget!W18&gt;0, ROUND(Budget!W18*(Constants!$N$8/Budget!F18), 0), 0)</f>
        <v>0</v>
      </c>
      <c r="O18" s="836">
        <f>ROUND((Budget!Y18*0.01),0)</f>
        <v>0</v>
      </c>
      <c r="P18" s="841">
        <f t="shared" si="1"/>
        <v>0</v>
      </c>
      <c r="Q18" s="851"/>
      <c r="R18" s="839">
        <f>ROUND((Budget!AK18*0.0765),0)</f>
        <v>0</v>
      </c>
      <c r="S18" s="840">
        <f>IF(Budget!G18="TSERS", ROUND(Budget!AK18*Constants!$N$6,0), 0)</f>
        <v>0</v>
      </c>
      <c r="T18" s="840">
        <f>IF(Budget!G18="ORP", ROUND(Budget!AK18*Constants!$N$13,0), 0)</f>
        <v>0</v>
      </c>
      <c r="U18" s="842">
        <f>IF(Budget!AI18&gt;0, ROUND(Budget!AI18*(Constants!$N$8/Budget!F18), 0), 0)</f>
        <v>0</v>
      </c>
      <c r="V18" s="836">
        <f>ROUND((Budget!AK18*0.01),0)</f>
        <v>0</v>
      </c>
      <c r="W18" s="841">
        <f t="shared" si="2"/>
        <v>0</v>
      </c>
      <c r="X18" s="851"/>
      <c r="Y18" s="838">
        <f>ROUND((Budget!AW18*0.0765),0)</f>
        <v>0</v>
      </c>
      <c r="Z18" s="840">
        <f>IF(Budget!G18="TSERS", ROUND(Budget!AW18*Constants!$N$6,0), 0)</f>
        <v>0</v>
      </c>
      <c r="AA18" s="840">
        <f>IF(Budget!G18="ORP", ROUND(Budget!AW18*Constants!$N$13,0), 0)</f>
        <v>0</v>
      </c>
      <c r="AB18" s="842">
        <f>IF(Budget!AU18&gt;0, ROUND(Budget!AU18*(Constants!$N$8/Budget!F18), 0), 0)</f>
        <v>0</v>
      </c>
      <c r="AC18" s="837">
        <f>ROUND((Budget!AW18*0.01),0)</f>
        <v>0</v>
      </c>
      <c r="AD18" s="841">
        <f t="shared" si="3"/>
        <v>0</v>
      </c>
      <c r="AE18" s="822"/>
      <c r="AF18" s="838">
        <f>ROUND((Budget!BI18*0.0765),0)</f>
        <v>0</v>
      </c>
      <c r="AG18" s="840">
        <f>IF(Budget!G18="TSERS", ROUND(Budget!BI18*Constants!$N$6,0), 0)</f>
        <v>0</v>
      </c>
      <c r="AH18" s="840">
        <f>IF(Budget!G18="ORP", ROUND(Budget!BI18*Constants!$N$13,0), 0)</f>
        <v>0</v>
      </c>
      <c r="AI18" s="842">
        <f>IF(Budget!BG18&gt;0, ROUND(Budget!BG18*(Constants!$N$8/Budget!F18), 0), 0)</f>
        <v>0</v>
      </c>
      <c r="AJ18" s="837">
        <f>ROUND((Budget!BI18*0.01),0)</f>
        <v>0</v>
      </c>
      <c r="AK18" s="898">
        <f t="shared" si="4"/>
        <v>0</v>
      </c>
      <c r="AL18" s="813"/>
    </row>
    <row r="19" spans="1:38" s="810" customFormat="1" ht="12" outlineLevel="1" x14ac:dyDescent="0.2">
      <c r="A19" s="813"/>
      <c r="B19" s="1908" t="str">
        <f>T(Budget!C19)</f>
        <v/>
      </c>
      <c r="C19" s="1909"/>
      <c r="D19" s="843">
        <f>ROUND((Budget!M19*0.0765),0)</f>
        <v>0</v>
      </c>
      <c r="E19" s="844">
        <f>IF(Budget!G19="TSERS", ROUND(Budget!M19*Constants!$N$6,0), 0)</f>
        <v>0</v>
      </c>
      <c r="F19" s="844">
        <f>IF(Budget!G19="ORP", ROUND(Budget!M19*Constants!$N$13,0), 0)</f>
        <v>0</v>
      </c>
      <c r="G19" s="842">
        <f>IF(Budget!K19&gt;0, ROUND(Budget!K19*(Constants!$N$8/Budget!F19), 0), 0)</f>
        <v>0</v>
      </c>
      <c r="H19" s="842">
        <f>ROUND((Budget!M19*0.01),0)</f>
        <v>0</v>
      </c>
      <c r="I19" s="841">
        <f t="shared" si="0"/>
        <v>0</v>
      </c>
      <c r="J19" s="851"/>
      <c r="K19" s="838">
        <f>ROUND((Budget!Y19*0.0765),0)</f>
        <v>0</v>
      </c>
      <c r="L19" s="840">
        <f>IF(Budget!G19="TSERS", ROUND(Budget!Y19*Constants!$N$6,0), 0)</f>
        <v>0</v>
      </c>
      <c r="M19" s="840">
        <f>IF(Budget!G19="ORP", ROUND(Budget!Y19*Constants!$N$13,0), 0)</f>
        <v>0</v>
      </c>
      <c r="N19" s="842">
        <f>IF(Budget!W19&gt;0, ROUND(Budget!W19*(Constants!$N$8/Budget!F19), 0), 0)</f>
        <v>0</v>
      </c>
      <c r="O19" s="836">
        <f>ROUND((Budget!Y19*0.01),0)</f>
        <v>0</v>
      </c>
      <c r="P19" s="841">
        <f t="shared" si="1"/>
        <v>0</v>
      </c>
      <c r="Q19" s="851"/>
      <c r="R19" s="839">
        <f>ROUND((Budget!AK19*0.0765),0)</f>
        <v>0</v>
      </c>
      <c r="S19" s="840">
        <f>IF(Budget!G19="TSERS", ROUND(Budget!AK19*Constants!$N$6,0), 0)</f>
        <v>0</v>
      </c>
      <c r="T19" s="840">
        <f>IF(Budget!G19="ORP", ROUND(Budget!AK19*Constants!$N$13,0), 0)</f>
        <v>0</v>
      </c>
      <c r="U19" s="842">
        <f>IF(Budget!AI19&gt;0, ROUND(Budget!AI19*(Constants!$N$8/Budget!F19), 0), 0)</f>
        <v>0</v>
      </c>
      <c r="V19" s="836">
        <f>ROUND((Budget!AK19*0.01),0)</f>
        <v>0</v>
      </c>
      <c r="W19" s="841">
        <f t="shared" si="2"/>
        <v>0</v>
      </c>
      <c r="X19" s="851"/>
      <c r="Y19" s="838">
        <f>ROUND((Budget!AW19*0.0765),0)</f>
        <v>0</v>
      </c>
      <c r="Z19" s="840">
        <f>IF(Budget!G19="TSERS", ROUND(Budget!AW19*Constants!$N$6,0), 0)</f>
        <v>0</v>
      </c>
      <c r="AA19" s="840">
        <f>IF(Budget!G19="ORP", ROUND(Budget!AW19*Constants!$N$13,0), 0)</f>
        <v>0</v>
      </c>
      <c r="AB19" s="842">
        <f>IF(Budget!AU19&gt;0, ROUND(Budget!AU19*(Constants!$N$8/Budget!F19), 0), 0)</f>
        <v>0</v>
      </c>
      <c r="AC19" s="837">
        <f>ROUND((Budget!AW19*0.01),0)</f>
        <v>0</v>
      </c>
      <c r="AD19" s="841">
        <f t="shared" si="3"/>
        <v>0</v>
      </c>
      <c r="AE19" s="822"/>
      <c r="AF19" s="838">
        <f>ROUND((Budget!BI19*0.0765),0)</f>
        <v>0</v>
      </c>
      <c r="AG19" s="840">
        <f>IF(Budget!G19="TSERS", ROUND(Budget!BI19*Constants!$N$6,0), 0)</f>
        <v>0</v>
      </c>
      <c r="AH19" s="840">
        <f>IF(Budget!G19="ORP", ROUND(Budget!BI19*Constants!$N$13,0), 0)</f>
        <v>0</v>
      </c>
      <c r="AI19" s="842">
        <f>IF(Budget!BG19&gt;0, ROUND(Budget!BG19*(Constants!$N$8/Budget!F19), 0), 0)</f>
        <v>0</v>
      </c>
      <c r="AJ19" s="837">
        <f>ROUND((Budget!BI19*0.01),0)</f>
        <v>0</v>
      </c>
      <c r="AK19" s="898">
        <f t="shared" si="4"/>
        <v>0</v>
      </c>
      <c r="AL19" s="813"/>
    </row>
    <row r="20" spans="1:38" s="810" customFormat="1" ht="12" outlineLevel="1" x14ac:dyDescent="0.2">
      <c r="A20" s="813"/>
      <c r="B20" s="1908" t="str">
        <f>T(Budget!C20)</f>
        <v/>
      </c>
      <c r="C20" s="1909"/>
      <c r="D20" s="843">
        <f>ROUND((Budget!M20*0.0765),0)</f>
        <v>0</v>
      </c>
      <c r="E20" s="844">
        <f>IF(Budget!G20="TSERS", ROUND(Budget!M20*Constants!$N$6,0), 0)</f>
        <v>0</v>
      </c>
      <c r="F20" s="844">
        <f>IF(Budget!G20="ORP", ROUND(Budget!M20*Constants!$N$13,0), 0)</f>
        <v>0</v>
      </c>
      <c r="G20" s="842">
        <f>IF(Budget!K20&gt;0, ROUND(Budget!K20*(Constants!$N$8/Budget!F20), 0), 0)</f>
        <v>0</v>
      </c>
      <c r="H20" s="842">
        <f>ROUND((Budget!M20*0.01),0)</f>
        <v>0</v>
      </c>
      <c r="I20" s="841">
        <f t="shared" si="0"/>
        <v>0</v>
      </c>
      <c r="J20" s="851"/>
      <c r="K20" s="838">
        <f>ROUND((Budget!Y20*0.0765),0)</f>
        <v>0</v>
      </c>
      <c r="L20" s="840">
        <f>IF(Budget!G20="TSERS", ROUND(Budget!Y20*Constants!$N$6,0), 0)</f>
        <v>0</v>
      </c>
      <c r="M20" s="840">
        <f>IF(Budget!G20="ORP", ROUND(Budget!Y20*Constants!$N$13,0), 0)</f>
        <v>0</v>
      </c>
      <c r="N20" s="842">
        <f>IF(Budget!W20&gt;0, ROUND(Budget!W20*(Constants!$N$8/Budget!F20), 0), 0)</f>
        <v>0</v>
      </c>
      <c r="O20" s="836">
        <f>ROUND((Budget!Y20*0.01),0)</f>
        <v>0</v>
      </c>
      <c r="P20" s="841">
        <f t="shared" si="1"/>
        <v>0</v>
      </c>
      <c r="Q20" s="851"/>
      <c r="R20" s="839">
        <f>ROUND((Budget!AK20*0.0765),0)</f>
        <v>0</v>
      </c>
      <c r="S20" s="840">
        <f>IF(Budget!G20="TSERS", ROUND(Budget!AK20*Constants!$N$6,0), 0)</f>
        <v>0</v>
      </c>
      <c r="T20" s="840">
        <f>IF(Budget!G20="ORP", ROUND(Budget!AK20*Constants!$N$13,0), 0)</f>
        <v>0</v>
      </c>
      <c r="U20" s="842">
        <f>IF(Budget!AI20&gt;0, ROUND(Budget!AI20*(Constants!$N$8/Budget!F20), 0), 0)</f>
        <v>0</v>
      </c>
      <c r="V20" s="836">
        <f>ROUND((Budget!AK20*0.01),0)</f>
        <v>0</v>
      </c>
      <c r="W20" s="841">
        <f t="shared" si="2"/>
        <v>0</v>
      </c>
      <c r="X20" s="851"/>
      <c r="Y20" s="838">
        <f>ROUND((Budget!AW20*0.0765),0)</f>
        <v>0</v>
      </c>
      <c r="Z20" s="840">
        <f>IF(Budget!G20="TSERS", ROUND(Budget!AW20*Constants!$N$6,0), 0)</f>
        <v>0</v>
      </c>
      <c r="AA20" s="840">
        <f>IF(Budget!G20="ORP", ROUND(Budget!AW20*Constants!$N$13,0), 0)</f>
        <v>0</v>
      </c>
      <c r="AB20" s="842">
        <f>IF(Budget!AU20&gt;0, ROUND(Budget!AU20*(Constants!$N$8/Budget!F20), 0), 0)</f>
        <v>0</v>
      </c>
      <c r="AC20" s="837">
        <f>ROUND((Budget!AW20*0.01),0)</f>
        <v>0</v>
      </c>
      <c r="AD20" s="841">
        <f t="shared" si="3"/>
        <v>0</v>
      </c>
      <c r="AE20" s="822"/>
      <c r="AF20" s="838">
        <f>ROUND((Budget!BI20*0.0765),0)</f>
        <v>0</v>
      </c>
      <c r="AG20" s="840">
        <f>IF(Budget!G20="TSERS", ROUND(Budget!BI20*Constants!$N$6,0), 0)</f>
        <v>0</v>
      </c>
      <c r="AH20" s="840">
        <f>IF(Budget!G20="ORP", ROUND(Budget!BI20*Constants!$N$13,0), 0)</f>
        <v>0</v>
      </c>
      <c r="AI20" s="842">
        <f>IF(Budget!BG20&gt;0, ROUND(Budget!BG20*(Constants!$N$8/Budget!F20), 0), 0)</f>
        <v>0</v>
      </c>
      <c r="AJ20" s="837">
        <f>ROUND((Budget!BI20*0.01),0)</f>
        <v>0</v>
      </c>
      <c r="AK20" s="898">
        <f t="shared" si="4"/>
        <v>0</v>
      </c>
      <c r="AL20" s="813"/>
    </row>
    <row r="21" spans="1:38" s="810" customFormat="1" ht="12" outlineLevel="1" x14ac:dyDescent="0.2">
      <c r="A21" s="813"/>
      <c r="B21" s="1908" t="str">
        <f>T(Budget!C21)</f>
        <v/>
      </c>
      <c r="C21" s="1909"/>
      <c r="D21" s="843">
        <f>ROUND((Budget!M21*0.0765),0)</f>
        <v>0</v>
      </c>
      <c r="E21" s="844">
        <f>IF(Budget!G21="TSERS", ROUND(Budget!M21*Constants!$N$6,0), 0)</f>
        <v>0</v>
      </c>
      <c r="F21" s="844">
        <f>IF(Budget!G21="ORP", ROUND(Budget!M21*Constants!$N$13,0), 0)</f>
        <v>0</v>
      </c>
      <c r="G21" s="842">
        <f>IF(Budget!K21&gt;0, ROUND(Budget!K21*(Constants!$N$8/Budget!F21), 0), 0)</f>
        <v>0</v>
      </c>
      <c r="H21" s="842">
        <f>ROUND((Budget!M21*0.01),0)</f>
        <v>0</v>
      </c>
      <c r="I21" s="841">
        <f t="shared" si="0"/>
        <v>0</v>
      </c>
      <c r="J21" s="851"/>
      <c r="K21" s="838">
        <f>ROUND((Budget!Y21*0.0765),0)</f>
        <v>0</v>
      </c>
      <c r="L21" s="840">
        <f>IF(Budget!G21="TSERS", ROUND(Budget!Y21*Constants!$N$6,0), 0)</f>
        <v>0</v>
      </c>
      <c r="M21" s="840">
        <f>IF(Budget!G21="ORP", ROUND(Budget!Y21*Constants!$N$13,0), 0)</f>
        <v>0</v>
      </c>
      <c r="N21" s="842">
        <f>IF(Budget!W21&gt;0, ROUND(Budget!W21*(Constants!$N$8/Budget!F21), 0), 0)</f>
        <v>0</v>
      </c>
      <c r="O21" s="836">
        <f>ROUND((Budget!Y21*0.01),0)</f>
        <v>0</v>
      </c>
      <c r="P21" s="841">
        <f t="shared" si="1"/>
        <v>0</v>
      </c>
      <c r="Q21" s="851"/>
      <c r="R21" s="839">
        <f>ROUND((Budget!AK21*0.0765),0)</f>
        <v>0</v>
      </c>
      <c r="S21" s="840">
        <f>IF(Budget!G21="TSERS", ROUND(Budget!AK21*Constants!$N$6,0), 0)</f>
        <v>0</v>
      </c>
      <c r="T21" s="840">
        <f>IF(Budget!G21="ORP", ROUND(Budget!AK21*Constants!$N$13,0), 0)</f>
        <v>0</v>
      </c>
      <c r="U21" s="842">
        <f>IF(Budget!AI21&gt;0, ROUND(Budget!AI21*(Constants!$N$8/Budget!F21), 0), 0)</f>
        <v>0</v>
      </c>
      <c r="V21" s="836">
        <f>ROUND((Budget!AK21*0.01),0)</f>
        <v>0</v>
      </c>
      <c r="W21" s="841">
        <f t="shared" si="2"/>
        <v>0</v>
      </c>
      <c r="X21" s="851"/>
      <c r="Y21" s="838">
        <f>ROUND((Budget!AW21*0.0765),0)</f>
        <v>0</v>
      </c>
      <c r="Z21" s="840">
        <f>IF(Budget!G21="TSERS", ROUND(Budget!AW21*Constants!$N$6,0), 0)</f>
        <v>0</v>
      </c>
      <c r="AA21" s="840">
        <f>IF(Budget!G21="ORP", ROUND(Budget!AW21*Constants!$N$13,0), 0)</f>
        <v>0</v>
      </c>
      <c r="AB21" s="842">
        <f>IF(Budget!AU21&gt;0, ROUND(Budget!AU21*(Constants!$N$8/Budget!F21), 0), 0)</f>
        <v>0</v>
      </c>
      <c r="AC21" s="837">
        <f>ROUND((Budget!AW21*0.01),0)</f>
        <v>0</v>
      </c>
      <c r="AD21" s="841">
        <f t="shared" si="3"/>
        <v>0</v>
      </c>
      <c r="AE21" s="822"/>
      <c r="AF21" s="838">
        <f>ROUND((Budget!BI21*0.0765),0)</f>
        <v>0</v>
      </c>
      <c r="AG21" s="840">
        <f>IF(Budget!G21="TSERS", ROUND(Budget!BI21*Constants!$N$6,0), 0)</f>
        <v>0</v>
      </c>
      <c r="AH21" s="840">
        <f>IF(Budget!G21="ORP", ROUND(Budget!BI21*Constants!$N$13,0), 0)</f>
        <v>0</v>
      </c>
      <c r="AI21" s="842">
        <f>IF(Budget!BG21&gt;0, ROUND(Budget!BG21*(Constants!$N$8/Budget!F21), 0), 0)</f>
        <v>0</v>
      </c>
      <c r="AJ21" s="837">
        <f>ROUND((Budget!BI21*0.01),0)</f>
        <v>0</v>
      </c>
      <c r="AK21" s="898">
        <f t="shared" si="4"/>
        <v>0</v>
      </c>
      <c r="AL21" s="813"/>
    </row>
    <row r="22" spans="1:38" s="810" customFormat="1" ht="12" outlineLevel="1" x14ac:dyDescent="0.2">
      <c r="A22" s="813"/>
      <c r="B22" s="1908" t="str">
        <f>T(Budget!C22)</f>
        <v/>
      </c>
      <c r="C22" s="1909"/>
      <c r="D22" s="843">
        <f>ROUND((Budget!M22*0.0765),0)</f>
        <v>0</v>
      </c>
      <c r="E22" s="844">
        <f>IF(Budget!G22="TSERS", ROUND(Budget!M22*Constants!$N$6,0), 0)</f>
        <v>0</v>
      </c>
      <c r="F22" s="844">
        <f>IF(Budget!G22="ORP", ROUND(Budget!M22*Constants!$N$13,0), 0)</f>
        <v>0</v>
      </c>
      <c r="G22" s="842">
        <f>IF(Budget!K22&gt;0, ROUND(Budget!K22*(Constants!$N$8/Budget!F22), 0), 0)</f>
        <v>0</v>
      </c>
      <c r="H22" s="842">
        <f>ROUND((Budget!M22*0.01),0)</f>
        <v>0</v>
      </c>
      <c r="I22" s="841">
        <f t="shared" si="0"/>
        <v>0</v>
      </c>
      <c r="J22" s="851"/>
      <c r="K22" s="838">
        <f>ROUND((Budget!Y22*0.0765),0)</f>
        <v>0</v>
      </c>
      <c r="L22" s="840">
        <f>IF(Budget!G22="TSERS", ROUND(Budget!Y22*Constants!$N$6,0), 0)</f>
        <v>0</v>
      </c>
      <c r="M22" s="840">
        <f>IF(Budget!G22="ORP", ROUND(Budget!Y22*Constants!$N$13,0), 0)</f>
        <v>0</v>
      </c>
      <c r="N22" s="842">
        <f>IF(Budget!W22&gt;0, ROUND(Budget!W22*(Constants!$N$8/Budget!F22), 0), 0)</f>
        <v>0</v>
      </c>
      <c r="O22" s="836">
        <f>ROUND((Budget!Y22*0.01),0)</f>
        <v>0</v>
      </c>
      <c r="P22" s="841">
        <f t="shared" si="1"/>
        <v>0</v>
      </c>
      <c r="Q22" s="851"/>
      <c r="R22" s="839">
        <f>ROUND((Budget!AK22*0.0765),0)</f>
        <v>0</v>
      </c>
      <c r="S22" s="840">
        <f>IF(Budget!G22="TSERS", ROUND(Budget!AK22*Constants!$N$6,0), 0)</f>
        <v>0</v>
      </c>
      <c r="T22" s="840">
        <f>IF(Budget!G22="ORP", ROUND(Budget!AK22*Constants!$N$13,0), 0)</f>
        <v>0</v>
      </c>
      <c r="U22" s="842">
        <f>IF(Budget!AI22&gt;0, ROUND(Budget!AI22*(Constants!$N$8/Budget!F22), 0), 0)</f>
        <v>0</v>
      </c>
      <c r="V22" s="836">
        <f>ROUND((Budget!AK22*0.01),0)</f>
        <v>0</v>
      </c>
      <c r="W22" s="841">
        <f t="shared" si="2"/>
        <v>0</v>
      </c>
      <c r="X22" s="851"/>
      <c r="Y22" s="838">
        <f>ROUND((Budget!AW22*0.0765),0)</f>
        <v>0</v>
      </c>
      <c r="Z22" s="840">
        <f>IF(Budget!G22="TSERS", ROUND(Budget!AW22*Constants!$N$6,0), 0)</f>
        <v>0</v>
      </c>
      <c r="AA22" s="840">
        <f>IF(Budget!G22="ORP", ROUND(Budget!AW22*Constants!$N$13,0), 0)</f>
        <v>0</v>
      </c>
      <c r="AB22" s="842">
        <f>IF(Budget!AU22&gt;0, ROUND(Budget!AU22*(Constants!$N$8/Budget!F22), 0), 0)</f>
        <v>0</v>
      </c>
      <c r="AC22" s="837">
        <f>ROUND((Budget!AW22*0.01),0)</f>
        <v>0</v>
      </c>
      <c r="AD22" s="841">
        <f t="shared" si="3"/>
        <v>0</v>
      </c>
      <c r="AE22" s="822"/>
      <c r="AF22" s="838">
        <f>ROUND((Budget!BI22*0.0765),0)</f>
        <v>0</v>
      </c>
      <c r="AG22" s="840">
        <f>IF(Budget!G22="TSERS", ROUND(Budget!BI22*Constants!$N$6,0), 0)</f>
        <v>0</v>
      </c>
      <c r="AH22" s="840">
        <f>IF(Budget!G22="ORP", ROUND(Budget!BI22*Constants!$N$13,0), 0)</f>
        <v>0</v>
      </c>
      <c r="AI22" s="842">
        <f>IF(Budget!BG22&gt;0, ROUND(Budget!BG22*(Constants!$N$8/Budget!F22), 0), 0)</f>
        <v>0</v>
      </c>
      <c r="AJ22" s="837">
        <f>ROUND((Budget!BI22*0.01),0)</f>
        <v>0</v>
      </c>
      <c r="AK22" s="898">
        <f t="shared" si="4"/>
        <v>0</v>
      </c>
      <c r="AL22" s="813"/>
    </row>
    <row r="23" spans="1:38" s="810" customFormat="1" ht="12" outlineLevel="1" x14ac:dyDescent="0.2">
      <c r="A23" s="813"/>
      <c r="B23" s="1908" t="str">
        <f>T(Budget!C23)</f>
        <v/>
      </c>
      <c r="C23" s="1909"/>
      <c r="D23" s="843">
        <f>ROUND((Budget!M23*0.0765),0)</f>
        <v>0</v>
      </c>
      <c r="E23" s="844">
        <f>IF(Budget!G23="TSERS", ROUND(Budget!M23*Constants!$N$6,0), 0)</f>
        <v>0</v>
      </c>
      <c r="F23" s="844">
        <f>IF(Budget!G23="ORP", ROUND(Budget!M23*Constants!$N$13,0), 0)</f>
        <v>0</v>
      </c>
      <c r="G23" s="842">
        <f>IF(Budget!K23&gt;0, ROUND(Budget!K23*(Constants!$N$8/Budget!F23), 0), 0)</f>
        <v>0</v>
      </c>
      <c r="H23" s="842">
        <f>ROUND((Budget!M23*0.01),0)</f>
        <v>0</v>
      </c>
      <c r="I23" s="841">
        <f t="shared" si="0"/>
        <v>0</v>
      </c>
      <c r="J23" s="851"/>
      <c r="K23" s="838">
        <f>ROUND((Budget!Y23*0.0765),0)</f>
        <v>0</v>
      </c>
      <c r="L23" s="840">
        <f>IF(Budget!G23="TSERS", ROUND(Budget!Y23*Constants!$N$6,0), 0)</f>
        <v>0</v>
      </c>
      <c r="M23" s="840">
        <f>IF(Budget!G23="ORP", ROUND(Budget!Y23*Constants!$N$13,0), 0)</f>
        <v>0</v>
      </c>
      <c r="N23" s="842">
        <f>IF(Budget!W23&gt;0, ROUND(Budget!W23*(Constants!$N$8/Budget!F23), 0), 0)</f>
        <v>0</v>
      </c>
      <c r="O23" s="836">
        <f>ROUND((Budget!Y23*0.01),0)</f>
        <v>0</v>
      </c>
      <c r="P23" s="841">
        <f t="shared" si="1"/>
        <v>0</v>
      </c>
      <c r="Q23" s="851"/>
      <c r="R23" s="839">
        <f>ROUND((Budget!AK23*0.0765),0)</f>
        <v>0</v>
      </c>
      <c r="S23" s="840">
        <f>IF(Budget!G23="TSERS", ROUND(Budget!AK23*Constants!$N$6,0), 0)</f>
        <v>0</v>
      </c>
      <c r="T23" s="840">
        <f>IF(Budget!G23="ORP", ROUND(Budget!AK23*Constants!$N$13,0), 0)</f>
        <v>0</v>
      </c>
      <c r="U23" s="842">
        <f>IF(Budget!AI23&gt;0, ROUND(Budget!AI23*(Constants!$N$8/Budget!F23), 0), 0)</f>
        <v>0</v>
      </c>
      <c r="V23" s="836">
        <f>ROUND((Budget!AK23*0.01),0)</f>
        <v>0</v>
      </c>
      <c r="W23" s="841">
        <f t="shared" si="2"/>
        <v>0</v>
      </c>
      <c r="X23" s="851"/>
      <c r="Y23" s="838">
        <f>ROUND((Budget!AW23*0.0765),0)</f>
        <v>0</v>
      </c>
      <c r="Z23" s="840">
        <f>IF(Budget!G23="TSERS", ROUND(Budget!AW23*Constants!$N$6,0), 0)</f>
        <v>0</v>
      </c>
      <c r="AA23" s="840">
        <f>IF(Budget!G23="ORP", ROUND(Budget!AW23*Constants!$N$13,0), 0)</f>
        <v>0</v>
      </c>
      <c r="AB23" s="842">
        <f>IF(Budget!AU23&gt;0, ROUND(Budget!AU23*(Constants!$N$8/Budget!F23), 0), 0)</f>
        <v>0</v>
      </c>
      <c r="AC23" s="837">
        <f>ROUND((Budget!AW23*0.01),0)</f>
        <v>0</v>
      </c>
      <c r="AD23" s="841">
        <f t="shared" si="3"/>
        <v>0</v>
      </c>
      <c r="AE23" s="822"/>
      <c r="AF23" s="838">
        <f>ROUND((Budget!BI23*0.0765),0)</f>
        <v>0</v>
      </c>
      <c r="AG23" s="840">
        <f>IF(Budget!G23="TSERS", ROUND(Budget!BI23*Constants!$N$6,0), 0)</f>
        <v>0</v>
      </c>
      <c r="AH23" s="840">
        <f>IF(Budget!G23="ORP", ROUND(Budget!BI23*Constants!$N$13,0), 0)</f>
        <v>0</v>
      </c>
      <c r="AI23" s="842">
        <f>IF(Budget!BG23&gt;0, ROUND(Budget!BG23*(Constants!$N$8/Budget!F23), 0), 0)</f>
        <v>0</v>
      </c>
      <c r="AJ23" s="837">
        <f>ROUND((Budget!BI23*0.01),0)</f>
        <v>0</v>
      </c>
      <c r="AK23" s="898">
        <f t="shared" si="4"/>
        <v>0</v>
      </c>
      <c r="AL23" s="813"/>
    </row>
    <row r="24" spans="1:38" s="810" customFormat="1" ht="12" outlineLevel="1" x14ac:dyDescent="0.2">
      <c r="A24" s="813"/>
      <c r="B24" s="1908" t="str">
        <f>T(Budget!C24)</f>
        <v/>
      </c>
      <c r="C24" s="1909"/>
      <c r="D24" s="843">
        <f>ROUND((Budget!M24*0.0765),0)</f>
        <v>0</v>
      </c>
      <c r="E24" s="844">
        <f>IF(Budget!G24="TSERS", ROUND(Budget!M24*Constants!$N$6,0), 0)</f>
        <v>0</v>
      </c>
      <c r="F24" s="844">
        <f>IF(Budget!G24="ORP", ROUND(Budget!M24*Constants!$N$13,0), 0)</f>
        <v>0</v>
      </c>
      <c r="G24" s="842">
        <f>IF(Budget!K24&gt;0, ROUND(Budget!K24*(Constants!$N$8/Budget!F24), 0), 0)</f>
        <v>0</v>
      </c>
      <c r="H24" s="842">
        <f>ROUND((Budget!M24*0.01),0)</f>
        <v>0</v>
      </c>
      <c r="I24" s="841">
        <f t="shared" si="0"/>
        <v>0</v>
      </c>
      <c r="J24" s="851"/>
      <c r="K24" s="838">
        <f>ROUND((Budget!Y24*0.0765),0)</f>
        <v>0</v>
      </c>
      <c r="L24" s="840">
        <f>IF(Budget!G24="TSERS", ROUND(Budget!Y24*Constants!$N$6,0), 0)</f>
        <v>0</v>
      </c>
      <c r="M24" s="840">
        <f>IF(Budget!G24="ORP", ROUND(Budget!Y24*Constants!$N$13,0), 0)</f>
        <v>0</v>
      </c>
      <c r="N24" s="842">
        <f>IF(Budget!W24&gt;0, ROUND(Budget!W24*(Constants!$N$8/Budget!F24), 0), 0)</f>
        <v>0</v>
      </c>
      <c r="O24" s="836">
        <f>ROUND((Budget!Y24*0.01),0)</f>
        <v>0</v>
      </c>
      <c r="P24" s="841">
        <f t="shared" si="1"/>
        <v>0</v>
      </c>
      <c r="Q24" s="851"/>
      <c r="R24" s="839">
        <f>ROUND((Budget!AK24*0.0765),0)</f>
        <v>0</v>
      </c>
      <c r="S24" s="840">
        <f>IF(Budget!G24="TSERS", ROUND(Budget!AK24*Constants!$N$6,0), 0)</f>
        <v>0</v>
      </c>
      <c r="T24" s="840">
        <f>IF(Budget!G24="ORP", ROUND(Budget!AK24*Constants!$N$13,0), 0)</f>
        <v>0</v>
      </c>
      <c r="U24" s="842">
        <f>IF(Budget!AI24&gt;0, ROUND(Budget!AI24*(Constants!$N$8/Budget!F24), 0), 0)</f>
        <v>0</v>
      </c>
      <c r="V24" s="836">
        <f>ROUND((Budget!AK24*0.01),0)</f>
        <v>0</v>
      </c>
      <c r="W24" s="841">
        <f t="shared" si="2"/>
        <v>0</v>
      </c>
      <c r="X24" s="851"/>
      <c r="Y24" s="838">
        <f>ROUND((Budget!AW24*0.0765),0)</f>
        <v>0</v>
      </c>
      <c r="Z24" s="840">
        <f>IF(Budget!G24="TSERS", ROUND(Budget!AW24*Constants!$N$6,0), 0)</f>
        <v>0</v>
      </c>
      <c r="AA24" s="840">
        <f>IF(Budget!G24="ORP", ROUND(Budget!AW24*Constants!$N$13,0), 0)</f>
        <v>0</v>
      </c>
      <c r="AB24" s="842">
        <f>IF(Budget!AU24&gt;0, ROUND(Budget!AU24*(Constants!$N$8/Budget!F24), 0), 0)</f>
        <v>0</v>
      </c>
      <c r="AC24" s="837">
        <f>ROUND((Budget!AW24*0.01),0)</f>
        <v>0</v>
      </c>
      <c r="AD24" s="841">
        <f t="shared" si="3"/>
        <v>0</v>
      </c>
      <c r="AE24" s="822"/>
      <c r="AF24" s="838">
        <f>ROUND((Budget!BI24*0.0765),0)</f>
        <v>0</v>
      </c>
      <c r="AG24" s="840">
        <f>IF(Budget!G24="TSERS", ROUND(Budget!BI24*Constants!$N$6,0), 0)</f>
        <v>0</v>
      </c>
      <c r="AH24" s="840">
        <f>IF(Budget!G24="ORP", ROUND(Budget!BI24*Constants!$N$13,0), 0)</f>
        <v>0</v>
      </c>
      <c r="AI24" s="842">
        <f>IF(Budget!BG24&gt;0, ROUND(Budget!BG24*(Constants!$N$8/Budget!F24), 0), 0)</f>
        <v>0</v>
      </c>
      <c r="AJ24" s="837">
        <f>ROUND((Budget!BI24*0.01),0)</f>
        <v>0</v>
      </c>
      <c r="AK24" s="898">
        <f t="shared" si="4"/>
        <v>0</v>
      </c>
      <c r="AL24" s="813"/>
    </row>
    <row r="25" spans="1:38" s="810" customFormat="1" ht="12" outlineLevel="1" x14ac:dyDescent="0.2">
      <c r="A25" s="813"/>
      <c r="B25" s="1908" t="str">
        <f>T(Budget!C25)</f>
        <v/>
      </c>
      <c r="C25" s="1909"/>
      <c r="D25" s="843">
        <f>ROUND((Budget!M25*0.0765),0)</f>
        <v>0</v>
      </c>
      <c r="E25" s="844">
        <f>IF(Budget!G25="TSERS", ROUND(Budget!M25*Constants!$N$6,0), 0)</f>
        <v>0</v>
      </c>
      <c r="F25" s="844">
        <f>IF(Budget!G25="ORP", ROUND(Budget!M25*Constants!$N$13,0), 0)</f>
        <v>0</v>
      </c>
      <c r="G25" s="842">
        <f>IF(Budget!K25&gt;0, ROUND(Budget!K25*(Constants!$N$8/Budget!F25), 0), 0)</f>
        <v>0</v>
      </c>
      <c r="H25" s="842">
        <f>ROUND((Budget!M25*0.01),0)</f>
        <v>0</v>
      </c>
      <c r="I25" s="841">
        <f t="shared" si="0"/>
        <v>0</v>
      </c>
      <c r="J25" s="851"/>
      <c r="K25" s="838">
        <f>ROUND((Budget!Y25*0.0765),0)</f>
        <v>0</v>
      </c>
      <c r="L25" s="840">
        <f>IF(Budget!G25="TSERS", ROUND(Budget!Y25*Constants!$N$6,0), 0)</f>
        <v>0</v>
      </c>
      <c r="M25" s="840">
        <f>IF(Budget!G25="ORP", ROUND(Budget!Y25*Constants!$N$13,0), 0)</f>
        <v>0</v>
      </c>
      <c r="N25" s="842">
        <f>IF(Budget!W25&gt;0, ROUND(Budget!W25*(Constants!$N$8/Budget!F25), 0), 0)</f>
        <v>0</v>
      </c>
      <c r="O25" s="836">
        <f>ROUND((Budget!Y25*0.01),0)</f>
        <v>0</v>
      </c>
      <c r="P25" s="841">
        <f t="shared" si="1"/>
        <v>0</v>
      </c>
      <c r="Q25" s="851"/>
      <c r="R25" s="839">
        <f>ROUND((Budget!AK25*0.0765),0)</f>
        <v>0</v>
      </c>
      <c r="S25" s="840">
        <f>IF(Budget!G25="TSERS", ROUND(Budget!AK25*Constants!$N$6,0), 0)</f>
        <v>0</v>
      </c>
      <c r="T25" s="840">
        <f>IF(Budget!G25="ORP", ROUND(Budget!AK25*Constants!$N$13,0), 0)</f>
        <v>0</v>
      </c>
      <c r="U25" s="842">
        <f>IF(Budget!AI25&gt;0, ROUND(Budget!AI25*(Constants!$N$8/Budget!F25), 0), 0)</f>
        <v>0</v>
      </c>
      <c r="V25" s="836">
        <f>ROUND((Budget!AK25*0.01),0)</f>
        <v>0</v>
      </c>
      <c r="W25" s="841">
        <f t="shared" si="2"/>
        <v>0</v>
      </c>
      <c r="X25" s="851"/>
      <c r="Y25" s="838">
        <f>ROUND((Budget!AW25*0.0765),0)</f>
        <v>0</v>
      </c>
      <c r="Z25" s="840">
        <f>IF(Budget!G25="TSERS", ROUND(Budget!AW25*Constants!$N$6,0), 0)</f>
        <v>0</v>
      </c>
      <c r="AA25" s="840">
        <f>IF(Budget!G25="ORP", ROUND(Budget!AW25*Constants!$N$13,0), 0)</f>
        <v>0</v>
      </c>
      <c r="AB25" s="842">
        <f>IF(Budget!AU25&gt;0, ROUND(Budget!AU25*(Constants!$N$8/Budget!F25), 0), 0)</f>
        <v>0</v>
      </c>
      <c r="AC25" s="837">
        <f>ROUND((Budget!AW25*0.01),0)</f>
        <v>0</v>
      </c>
      <c r="AD25" s="841">
        <f t="shared" si="3"/>
        <v>0</v>
      </c>
      <c r="AE25" s="822"/>
      <c r="AF25" s="838">
        <f>ROUND((Budget!BI25*0.0765),0)</f>
        <v>0</v>
      </c>
      <c r="AG25" s="840">
        <f>IF(Budget!G25="TSERS", ROUND(Budget!BI25*Constants!$N$6,0), 0)</f>
        <v>0</v>
      </c>
      <c r="AH25" s="840">
        <f>IF(Budget!G25="ORP", ROUND(Budget!BI25*Constants!$N$13,0), 0)</f>
        <v>0</v>
      </c>
      <c r="AI25" s="842">
        <f>IF(Budget!BG25&gt;0, ROUND(Budget!BG25*(Constants!$N$8/Budget!F25), 0), 0)</f>
        <v>0</v>
      </c>
      <c r="AJ25" s="837">
        <f>ROUND((Budget!BI25*0.01),0)</f>
        <v>0</v>
      </c>
      <c r="AK25" s="898">
        <f t="shared" si="4"/>
        <v>0</v>
      </c>
      <c r="AL25" s="813"/>
    </row>
    <row r="26" spans="1:38" s="810" customFormat="1" ht="12" outlineLevel="1" x14ac:dyDescent="0.2">
      <c r="A26" s="813"/>
      <c r="B26" s="1908" t="str">
        <f>T(Budget!C26)</f>
        <v/>
      </c>
      <c r="C26" s="1909"/>
      <c r="D26" s="843">
        <f>ROUND((Budget!M26*0.0765),0)</f>
        <v>0</v>
      </c>
      <c r="E26" s="844">
        <f>IF(Budget!G26="TSERS", ROUND(Budget!M26*Constants!$N$6,0), 0)</f>
        <v>0</v>
      </c>
      <c r="F26" s="844">
        <f>IF(Budget!G26="ORP", ROUND(Budget!M26*Constants!$N$13,0), 0)</f>
        <v>0</v>
      </c>
      <c r="G26" s="842">
        <f>IF(Budget!K26&gt;0, ROUND(Budget!K26*(Constants!$N$8/Budget!F26), 0), 0)</f>
        <v>0</v>
      </c>
      <c r="H26" s="842">
        <f>ROUND((Budget!M26*0.01),0)</f>
        <v>0</v>
      </c>
      <c r="I26" s="841">
        <f t="shared" si="0"/>
        <v>0</v>
      </c>
      <c r="J26" s="851"/>
      <c r="K26" s="838">
        <f>ROUND((Budget!Y26*0.0765),0)</f>
        <v>0</v>
      </c>
      <c r="L26" s="840">
        <f>IF(Budget!G26="TSERS", ROUND(Budget!Y26*Constants!$N$6,0), 0)</f>
        <v>0</v>
      </c>
      <c r="M26" s="840">
        <f>IF(Budget!G26="ORP", ROUND(Budget!Y26*Constants!$N$13,0), 0)</f>
        <v>0</v>
      </c>
      <c r="N26" s="842">
        <f>IF(Budget!W26&gt;0, ROUND(Budget!W26*(Constants!$N$8/Budget!F26), 0), 0)</f>
        <v>0</v>
      </c>
      <c r="O26" s="836">
        <f>ROUND((Budget!Y26*0.01),0)</f>
        <v>0</v>
      </c>
      <c r="P26" s="841">
        <f t="shared" si="1"/>
        <v>0</v>
      </c>
      <c r="Q26" s="851"/>
      <c r="R26" s="839">
        <f>ROUND((Budget!AK26*0.0765),0)</f>
        <v>0</v>
      </c>
      <c r="S26" s="840">
        <f>IF(Budget!G26="TSERS", ROUND(Budget!AK26*Constants!$N$6,0), 0)</f>
        <v>0</v>
      </c>
      <c r="T26" s="840">
        <f>IF(Budget!G26="ORP", ROUND(Budget!AK26*Constants!$N$13,0), 0)</f>
        <v>0</v>
      </c>
      <c r="U26" s="842">
        <f>IF(Budget!AI26&gt;0, ROUND(Budget!AI26*(Constants!$N$8/Budget!F26), 0), 0)</f>
        <v>0</v>
      </c>
      <c r="V26" s="836">
        <f>ROUND((Budget!AK26*0.01),0)</f>
        <v>0</v>
      </c>
      <c r="W26" s="841">
        <f t="shared" si="2"/>
        <v>0</v>
      </c>
      <c r="X26" s="851"/>
      <c r="Y26" s="838">
        <f>ROUND((Budget!AW26*0.0765),0)</f>
        <v>0</v>
      </c>
      <c r="Z26" s="840">
        <f>IF(Budget!G26="TSERS", ROUND(Budget!AW26*Constants!$N$6,0), 0)</f>
        <v>0</v>
      </c>
      <c r="AA26" s="840">
        <f>IF(Budget!G26="ORP", ROUND(Budget!AW26*Constants!$N$13,0), 0)</f>
        <v>0</v>
      </c>
      <c r="AB26" s="842">
        <f>IF(Budget!AU26&gt;0, ROUND(Budget!AU26*(Constants!$N$8/Budget!F26), 0), 0)</f>
        <v>0</v>
      </c>
      <c r="AC26" s="837">
        <f>ROUND((Budget!AW26*0.01),0)</f>
        <v>0</v>
      </c>
      <c r="AD26" s="841">
        <f t="shared" si="3"/>
        <v>0</v>
      </c>
      <c r="AE26" s="822"/>
      <c r="AF26" s="838">
        <f>ROUND((Budget!BI26*0.0765),0)</f>
        <v>0</v>
      </c>
      <c r="AG26" s="840">
        <f>IF(Budget!G26="TSERS", ROUND(Budget!BI26*Constants!$N$6,0), 0)</f>
        <v>0</v>
      </c>
      <c r="AH26" s="840">
        <f>IF(Budget!G26="ORP", ROUND(Budget!BI26*Constants!$N$13,0), 0)</f>
        <v>0</v>
      </c>
      <c r="AI26" s="842">
        <f>IF(Budget!BG26&gt;0, ROUND(Budget!BG26*(Constants!$N$8/Budget!F26), 0), 0)</f>
        <v>0</v>
      </c>
      <c r="AJ26" s="837">
        <f>ROUND((Budget!BI26*0.01),0)</f>
        <v>0</v>
      </c>
      <c r="AK26" s="898">
        <f t="shared" si="4"/>
        <v>0</v>
      </c>
      <c r="AL26" s="813"/>
    </row>
    <row r="27" spans="1:38" s="810" customFormat="1" ht="12" outlineLevel="1" x14ac:dyDescent="0.2">
      <c r="A27" s="813"/>
      <c r="B27" s="1908" t="str">
        <f>T(Budget!C27)</f>
        <v/>
      </c>
      <c r="C27" s="1909"/>
      <c r="D27" s="843">
        <f>ROUND((Budget!M27*0.0765),0)</f>
        <v>0</v>
      </c>
      <c r="E27" s="844">
        <f>IF(Budget!G27="TSERS", ROUND(Budget!M27*Constants!$N$6,0), 0)</f>
        <v>0</v>
      </c>
      <c r="F27" s="844">
        <f>IF(Budget!G27="ORP", ROUND(Budget!M27*Constants!$N$13,0), 0)</f>
        <v>0</v>
      </c>
      <c r="G27" s="842">
        <f>IF(Budget!K27&gt;0, ROUND(Budget!K27*(Constants!$N$8/Budget!F27), 0), 0)</f>
        <v>0</v>
      </c>
      <c r="H27" s="842">
        <f>ROUND((Budget!M27*0.01),0)</f>
        <v>0</v>
      </c>
      <c r="I27" s="841">
        <f t="shared" si="0"/>
        <v>0</v>
      </c>
      <c r="J27" s="851"/>
      <c r="K27" s="838">
        <f>ROUND((Budget!Y27*0.0765),0)</f>
        <v>0</v>
      </c>
      <c r="L27" s="840">
        <f>IF(Budget!G27="TSERS", ROUND(Budget!Y27*Constants!$N$6,0), 0)</f>
        <v>0</v>
      </c>
      <c r="M27" s="840">
        <f>IF(Budget!G27="ORP", ROUND(Budget!Y27*Constants!$N$13,0), 0)</f>
        <v>0</v>
      </c>
      <c r="N27" s="842">
        <f>IF(Budget!W27&gt;0, ROUND(Budget!W27*(Constants!$N$8/Budget!F27), 0), 0)</f>
        <v>0</v>
      </c>
      <c r="O27" s="836">
        <f>ROUND((Budget!Y27*0.01),0)</f>
        <v>0</v>
      </c>
      <c r="P27" s="841">
        <f t="shared" si="1"/>
        <v>0</v>
      </c>
      <c r="Q27" s="851"/>
      <c r="R27" s="839">
        <f>ROUND((Budget!AK27*0.0765),0)</f>
        <v>0</v>
      </c>
      <c r="S27" s="840">
        <f>IF(Budget!G27="TSERS", ROUND(Budget!AK27*Constants!$N$6,0), 0)</f>
        <v>0</v>
      </c>
      <c r="T27" s="840">
        <f>IF(Budget!G27="ORP", ROUND(Budget!AK27*Constants!$N$13,0), 0)</f>
        <v>0</v>
      </c>
      <c r="U27" s="842">
        <f>IF(Budget!AI27&gt;0, ROUND(Budget!AI27*(Constants!$N$8/Budget!F27), 0), 0)</f>
        <v>0</v>
      </c>
      <c r="V27" s="836">
        <f>ROUND((Budget!AK27*0.01),0)</f>
        <v>0</v>
      </c>
      <c r="W27" s="841">
        <f t="shared" si="2"/>
        <v>0</v>
      </c>
      <c r="X27" s="851"/>
      <c r="Y27" s="838">
        <f>ROUND((Budget!AW27*0.0765),0)</f>
        <v>0</v>
      </c>
      <c r="Z27" s="840">
        <f>IF(Budget!G27="TSERS", ROUND(Budget!AW27*Constants!$N$6,0), 0)</f>
        <v>0</v>
      </c>
      <c r="AA27" s="840">
        <f>IF(Budget!G27="ORP", ROUND(Budget!AW27*Constants!$N$13,0), 0)</f>
        <v>0</v>
      </c>
      <c r="AB27" s="842">
        <f>IF(Budget!AU27&gt;0, ROUND(Budget!AU27*(Constants!$N$8/Budget!F27), 0), 0)</f>
        <v>0</v>
      </c>
      <c r="AC27" s="837">
        <f>ROUND((Budget!AW27*0.01),0)</f>
        <v>0</v>
      </c>
      <c r="AD27" s="841">
        <f t="shared" si="3"/>
        <v>0</v>
      </c>
      <c r="AE27" s="822"/>
      <c r="AF27" s="838">
        <f>ROUND((Budget!BI27*0.0765),0)</f>
        <v>0</v>
      </c>
      <c r="AG27" s="840">
        <f>IF(Budget!G27="TSERS", ROUND(Budget!BI27*Constants!$N$6,0), 0)</f>
        <v>0</v>
      </c>
      <c r="AH27" s="840">
        <f>IF(Budget!G27="ORP", ROUND(Budget!BI27*Constants!$N$13,0), 0)</f>
        <v>0</v>
      </c>
      <c r="AI27" s="842">
        <f>IF(Budget!BG27&gt;0, ROUND(Budget!BG27*(Constants!$N$8/Budget!F27), 0), 0)</f>
        <v>0</v>
      </c>
      <c r="AJ27" s="837">
        <f>ROUND((Budget!BI27*0.01),0)</f>
        <v>0</v>
      </c>
      <c r="AK27" s="898">
        <f t="shared" si="4"/>
        <v>0</v>
      </c>
      <c r="AL27" s="813"/>
    </row>
    <row r="28" spans="1:38" s="810" customFormat="1" ht="12" outlineLevel="1" x14ac:dyDescent="0.2">
      <c r="A28" s="813"/>
      <c r="B28" s="1908" t="str">
        <f>T(Budget!C28)</f>
        <v/>
      </c>
      <c r="C28" s="1909"/>
      <c r="D28" s="843">
        <f>ROUND((Budget!M28*0.0765),0)</f>
        <v>0</v>
      </c>
      <c r="E28" s="844">
        <f>IF(Budget!G28="TSERS", ROUND(Budget!M28*Constants!$N$6,0), 0)</f>
        <v>0</v>
      </c>
      <c r="F28" s="844">
        <f>IF(Budget!G28="ORP", ROUND(Budget!M28*Constants!$N$13,0), 0)</f>
        <v>0</v>
      </c>
      <c r="G28" s="842">
        <f>IF(Budget!K28&gt;0, ROUND(Budget!K28*(Constants!$N$8/Budget!F28), 0), 0)</f>
        <v>0</v>
      </c>
      <c r="H28" s="842">
        <f>ROUND((Budget!M28*0.01),0)</f>
        <v>0</v>
      </c>
      <c r="I28" s="841">
        <f t="shared" si="0"/>
        <v>0</v>
      </c>
      <c r="J28" s="851"/>
      <c r="K28" s="838">
        <f>ROUND((Budget!Y28*0.0765),0)</f>
        <v>0</v>
      </c>
      <c r="L28" s="840">
        <f>IF(Budget!G28="TSERS", ROUND(Budget!Y28*Constants!$N$6,0), 0)</f>
        <v>0</v>
      </c>
      <c r="M28" s="840">
        <f>IF(Budget!G28="ORP", ROUND(Budget!Y28*Constants!$N$13,0), 0)</f>
        <v>0</v>
      </c>
      <c r="N28" s="842">
        <f>IF(Budget!W28&gt;0, ROUND(Budget!W28*(Constants!$N$8/Budget!F28), 0), 0)</f>
        <v>0</v>
      </c>
      <c r="O28" s="836">
        <f>ROUND((Budget!Y28*0.01),0)</f>
        <v>0</v>
      </c>
      <c r="P28" s="841">
        <f t="shared" si="1"/>
        <v>0</v>
      </c>
      <c r="Q28" s="851"/>
      <c r="R28" s="839">
        <f>ROUND((Budget!AK28*0.0765),0)</f>
        <v>0</v>
      </c>
      <c r="S28" s="840">
        <f>IF(Budget!G28="TSERS", ROUND(Budget!AK28*Constants!$N$6,0), 0)</f>
        <v>0</v>
      </c>
      <c r="T28" s="840">
        <f>IF(Budget!G28="ORP", ROUND(Budget!AK28*Constants!$N$13,0), 0)</f>
        <v>0</v>
      </c>
      <c r="U28" s="842">
        <f>IF(Budget!AI28&gt;0, ROUND(Budget!AI28*(Constants!$N$8/Budget!F28), 0), 0)</f>
        <v>0</v>
      </c>
      <c r="V28" s="836">
        <f>ROUND((Budget!AK28*0.01),0)</f>
        <v>0</v>
      </c>
      <c r="W28" s="841">
        <f t="shared" si="2"/>
        <v>0</v>
      </c>
      <c r="X28" s="851"/>
      <c r="Y28" s="838">
        <f>ROUND((Budget!AW28*0.0765),0)</f>
        <v>0</v>
      </c>
      <c r="Z28" s="840">
        <f>IF(Budget!G28="TSERS", ROUND(Budget!AW28*Constants!$N$6,0), 0)</f>
        <v>0</v>
      </c>
      <c r="AA28" s="840">
        <f>IF(Budget!G28="ORP", ROUND(Budget!AW28*Constants!$N$13,0), 0)</f>
        <v>0</v>
      </c>
      <c r="AB28" s="842">
        <f>IF(Budget!AU28&gt;0, ROUND(Budget!AU28*(Constants!$N$8/Budget!F28), 0), 0)</f>
        <v>0</v>
      </c>
      <c r="AC28" s="837">
        <f>ROUND((Budget!AW28*0.01),0)</f>
        <v>0</v>
      </c>
      <c r="AD28" s="841">
        <f t="shared" si="3"/>
        <v>0</v>
      </c>
      <c r="AE28" s="822"/>
      <c r="AF28" s="838">
        <f>ROUND((Budget!BI28*0.0765),0)</f>
        <v>0</v>
      </c>
      <c r="AG28" s="840">
        <f>IF(Budget!G28="TSERS", ROUND(Budget!BI28*Constants!$N$6,0), 0)</f>
        <v>0</v>
      </c>
      <c r="AH28" s="840">
        <f>IF(Budget!G28="ORP", ROUND(Budget!BI28*Constants!$N$13,0), 0)</f>
        <v>0</v>
      </c>
      <c r="AI28" s="842">
        <f>IF(Budget!BG28&gt;0, ROUND(Budget!BG28*(Constants!$N$8/Budget!F28), 0), 0)</f>
        <v>0</v>
      </c>
      <c r="AJ28" s="837">
        <f>ROUND((Budget!BI28*0.01),0)</f>
        <v>0</v>
      </c>
      <c r="AK28" s="898">
        <f t="shared" si="4"/>
        <v>0</v>
      </c>
      <c r="AL28" s="813"/>
    </row>
    <row r="29" spans="1:38" s="810" customFormat="1" ht="12" outlineLevel="1" x14ac:dyDescent="0.2">
      <c r="A29" s="813"/>
      <c r="B29" s="1908" t="str">
        <f>T(Budget!C29)</f>
        <v/>
      </c>
      <c r="C29" s="1909"/>
      <c r="D29" s="843">
        <f>ROUND((Budget!M29*0.0765),0)</f>
        <v>0</v>
      </c>
      <c r="E29" s="844">
        <f>IF(Budget!G29="TSERS", ROUND(Budget!M29*Constants!$N$6,0), 0)</f>
        <v>0</v>
      </c>
      <c r="F29" s="844">
        <f>IF(Budget!G29="ORP", ROUND(Budget!M29*Constants!$N$13,0), 0)</f>
        <v>0</v>
      </c>
      <c r="G29" s="842">
        <f>IF(Budget!K29&gt;0, ROUND(Budget!K29*(Constants!$N$8/Budget!F29), 0), 0)</f>
        <v>0</v>
      </c>
      <c r="H29" s="842">
        <f>ROUND((Budget!M29*0.01),0)</f>
        <v>0</v>
      </c>
      <c r="I29" s="841">
        <f t="shared" si="0"/>
        <v>0</v>
      </c>
      <c r="J29" s="851"/>
      <c r="K29" s="838">
        <f>ROUND((Budget!Y29*0.0765),0)</f>
        <v>0</v>
      </c>
      <c r="L29" s="840">
        <f>IF(Budget!G29="TSERS", ROUND(Budget!Y29*Constants!$N$6,0), 0)</f>
        <v>0</v>
      </c>
      <c r="M29" s="840">
        <f>IF(Budget!G29="ORP", ROUND(Budget!Y29*Constants!$N$13,0), 0)</f>
        <v>0</v>
      </c>
      <c r="N29" s="842">
        <f>IF(Budget!W29&gt;0, ROUND(Budget!W29*(Constants!$N$8/Budget!F29), 0), 0)</f>
        <v>0</v>
      </c>
      <c r="O29" s="836">
        <f>ROUND((Budget!Y29*0.01),0)</f>
        <v>0</v>
      </c>
      <c r="P29" s="841">
        <f t="shared" si="1"/>
        <v>0</v>
      </c>
      <c r="Q29" s="851"/>
      <c r="R29" s="839">
        <f>ROUND((Budget!AK29*0.0765),0)</f>
        <v>0</v>
      </c>
      <c r="S29" s="840">
        <f>IF(Budget!G29="TSERS", ROUND(Budget!AK29*Constants!$N$6,0), 0)</f>
        <v>0</v>
      </c>
      <c r="T29" s="840">
        <f>IF(Budget!G29="ORP", ROUND(Budget!AK29*Constants!$N$13,0), 0)</f>
        <v>0</v>
      </c>
      <c r="U29" s="842">
        <f>IF(Budget!AI29&gt;0, ROUND(Budget!AI29*(Constants!$N$8/Budget!F29), 0), 0)</f>
        <v>0</v>
      </c>
      <c r="V29" s="836">
        <f>ROUND((Budget!AK29*0.01),0)</f>
        <v>0</v>
      </c>
      <c r="W29" s="841">
        <f t="shared" si="2"/>
        <v>0</v>
      </c>
      <c r="X29" s="851"/>
      <c r="Y29" s="838">
        <f>ROUND((Budget!AW29*0.0765),0)</f>
        <v>0</v>
      </c>
      <c r="Z29" s="840">
        <f>IF(Budget!G29="TSERS", ROUND(Budget!AW29*Constants!$N$6,0), 0)</f>
        <v>0</v>
      </c>
      <c r="AA29" s="840">
        <f>IF(Budget!G29="ORP", ROUND(Budget!AW29*Constants!$N$13,0), 0)</f>
        <v>0</v>
      </c>
      <c r="AB29" s="842">
        <f>IF(Budget!AU29&gt;0, ROUND(Budget!AU29*(Constants!$N$8/Budget!F29), 0), 0)</f>
        <v>0</v>
      </c>
      <c r="AC29" s="837">
        <f>ROUND((Budget!AW29*0.01),0)</f>
        <v>0</v>
      </c>
      <c r="AD29" s="841">
        <f t="shared" si="3"/>
        <v>0</v>
      </c>
      <c r="AE29" s="822"/>
      <c r="AF29" s="838">
        <f>ROUND((Budget!BI29*0.0765),0)</f>
        <v>0</v>
      </c>
      <c r="AG29" s="840">
        <f>IF(Budget!G29="TSERS", ROUND(Budget!BI29*Constants!$N$6,0), 0)</f>
        <v>0</v>
      </c>
      <c r="AH29" s="840">
        <f>IF(Budget!G29="ORP", ROUND(Budget!BI29*Constants!$N$13,0), 0)</f>
        <v>0</v>
      </c>
      <c r="AI29" s="842">
        <f>IF(Budget!BG29&gt;0, ROUND(Budget!BG29*(Constants!$N$8/Budget!F29), 0), 0)</f>
        <v>0</v>
      </c>
      <c r="AJ29" s="837">
        <f>ROUND((Budget!BI29*0.01),0)</f>
        <v>0</v>
      </c>
      <c r="AK29" s="898">
        <f t="shared" si="4"/>
        <v>0</v>
      </c>
      <c r="AL29" s="813"/>
    </row>
    <row r="30" spans="1:38" s="810" customFormat="1" ht="12" outlineLevel="1" x14ac:dyDescent="0.2">
      <c r="A30" s="813"/>
      <c r="B30" s="1908" t="str">
        <f>T(Budget!C30)</f>
        <v/>
      </c>
      <c r="C30" s="1909"/>
      <c r="D30" s="843">
        <f>ROUND((Budget!M30*0.0765),0)</f>
        <v>0</v>
      </c>
      <c r="E30" s="844">
        <f>IF(Budget!G30="TSERS", ROUND(Budget!M30*Constants!$N$6,0), 0)</f>
        <v>0</v>
      </c>
      <c r="F30" s="844">
        <f>IF(Budget!G30="ORP", ROUND(Budget!M30*Constants!$N$13,0), 0)</f>
        <v>0</v>
      </c>
      <c r="G30" s="842">
        <f>IF(Budget!K30&gt;0, ROUND(Budget!K30*(Constants!$N$8/Budget!F30), 0), 0)</f>
        <v>0</v>
      </c>
      <c r="H30" s="842">
        <f>ROUND((Budget!M30*0.01),0)</f>
        <v>0</v>
      </c>
      <c r="I30" s="837">
        <f t="shared" si="0"/>
        <v>0</v>
      </c>
      <c r="J30" s="851"/>
      <c r="K30" s="838">
        <f>ROUND((Budget!Y30*0.0765),0)</f>
        <v>0</v>
      </c>
      <c r="L30" s="840">
        <f>IF(Budget!G30="TSERS", ROUND(Budget!Y30*Constants!$N$6,0), 0)</f>
        <v>0</v>
      </c>
      <c r="M30" s="840">
        <f>IF(Budget!G30="ORP", ROUND(Budget!Y30*Constants!$N$13,0), 0)</f>
        <v>0</v>
      </c>
      <c r="N30" s="842">
        <f>IF(Budget!W30&gt;0, ROUND(Budget!W30*(Constants!$N$8/Budget!F30), 0), 0)</f>
        <v>0</v>
      </c>
      <c r="O30" s="836">
        <f>ROUND((Budget!Y30*0.01),0)</f>
        <v>0</v>
      </c>
      <c r="P30" s="837">
        <f t="shared" si="1"/>
        <v>0</v>
      </c>
      <c r="Q30" s="851"/>
      <c r="R30" s="839">
        <f>ROUND((Budget!AK30*0.0765),0)</f>
        <v>0</v>
      </c>
      <c r="S30" s="840">
        <f>IF(Budget!G30="TSERS", ROUND(Budget!AK30*Constants!$N$6,0), 0)</f>
        <v>0</v>
      </c>
      <c r="T30" s="840">
        <f>IF(Budget!G30="ORP", ROUND(Budget!AK30*Constants!$N$13,0), 0)</f>
        <v>0</v>
      </c>
      <c r="U30" s="842">
        <f>IF(Budget!AI30&gt;0, ROUND(Budget!AI30*(Constants!$N$8/Budget!F30), 0), 0)</f>
        <v>0</v>
      </c>
      <c r="V30" s="836">
        <f>ROUND((Budget!AK30*0.01),0)</f>
        <v>0</v>
      </c>
      <c r="W30" s="837">
        <f t="shared" si="2"/>
        <v>0</v>
      </c>
      <c r="X30" s="851"/>
      <c r="Y30" s="838">
        <f>ROUND((Budget!AW30*0.0765),0)</f>
        <v>0</v>
      </c>
      <c r="Z30" s="840">
        <f>IF(Budget!G30="TSERS", ROUND(Budget!AW30*Constants!$N$6,0), 0)</f>
        <v>0</v>
      </c>
      <c r="AA30" s="840">
        <f>IF(Budget!G30="ORP", ROUND(Budget!AW30*Constants!$N$13,0), 0)</f>
        <v>0</v>
      </c>
      <c r="AB30" s="842">
        <f>IF(Budget!AU30&gt;0, ROUND(Budget!AU30*(Constants!$N$8/Budget!F30), 0), 0)</f>
        <v>0</v>
      </c>
      <c r="AC30" s="837">
        <f>ROUND((Budget!AW30*0.01),0)</f>
        <v>0</v>
      </c>
      <c r="AD30" s="837">
        <f t="shared" si="3"/>
        <v>0</v>
      </c>
      <c r="AE30" s="822"/>
      <c r="AF30" s="838">
        <f>ROUND((Budget!BI30*0.0765),0)</f>
        <v>0</v>
      </c>
      <c r="AG30" s="840">
        <f>IF(Budget!G30="TSERS", ROUND(Budget!BI30*Constants!$N$6,0), 0)</f>
        <v>0</v>
      </c>
      <c r="AH30" s="840">
        <f>IF(Budget!G30="ORP", ROUND(Budget!BI30*Constants!$N$13,0), 0)</f>
        <v>0</v>
      </c>
      <c r="AI30" s="842">
        <f>IF(Budget!BG30&gt;0, ROUND(Budget!BG30*(Constants!$N$8/Budget!F30), 0), 0)</f>
        <v>0</v>
      </c>
      <c r="AJ30" s="837">
        <f>ROUND((Budget!BI30*0.01),0)</f>
        <v>0</v>
      </c>
      <c r="AK30" s="899">
        <f t="shared" si="4"/>
        <v>0</v>
      </c>
      <c r="AL30" s="813"/>
    </row>
    <row r="31" spans="1:38" s="810" customFormat="1" ht="12" outlineLevel="1" x14ac:dyDescent="0.2">
      <c r="A31" s="813"/>
      <c r="B31" s="900"/>
      <c r="C31" s="823"/>
      <c r="D31" s="824">
        <f t="shared" ref="D31:F31" si="5">SUM(D15:D30)</f>
        <v>1411</v>
      </c>
      <c r="E31" s="824">
        <f t="shared" si="5"/>
        <v>0</v>
      </c>
      <c r="F31" s="824">
        <f t="shared" si="5"/>
        <v>2690</v>
      </c>
      <c r="G31" s="824">
        <f>SUM(G15:G30)</f>
        <v>2216</v>
      </c>
      <c r="H31" s="824">
        <f>SUM(H15:H30)</f>
        <v>184</v>
      </c>
      <c r="I31" s="824">
        <f>SUM(I15:I30)</f>
        <v>6501</v>
      </c>
      <c r="J31" s="825"/>
      <c r="K31" s="824">
        <f t="shared" ref="K31:M31" si="6">SUM(K15:K30)</f>
        <v>0</v>
      </c>
      <c r="L31" s="824">
        <f t="shared" si="6"/>
        <v>0</v>
      </c>
      <c r="M31" s="824">
        <f t="shared" si="6"/>
        <v>0</v>
      </c>
      <c r="N31" s="824">
        <f>SUM(N15:N30)</f>
        <v>0</v>
      </c>
      <c r="O31" s="824">
        <f>SUM(O15:O30)</f>
        <v>0</v>
      </c>
      <c r="P31" s="824">
        <f>SUM(P15:P30)</f>
        <v>0</v>
      </c>
      <c r="Q31" s="825"/>
      <c r="R31" s="824">
        <f t="shared" ref="R31:T31" si="7">SUM(R15:R30)</f>
        <v>0</v>
      </c>
      <c r="S31" s="824">
        <f t="shared" si="7"/>
        <v>0</v>
      </c>
      <c r="T31" s="824">
        <f t="shared" si="7"/>
        <v>0</v>
      </c>
      <c r="U31" s="824">
        <f>SUM(U15:U30)</f>
        <v>0</v>
      </c>
      <c r="V31" s="824">
        <f>SUM(V15:V30)</f>
        <v>0</v>
      </c>
      <c r="W31" s="824">
        <f>SUM(W15:W30)</f>
        <v>0</v>
      </c>
      <c r="X31" s="826"/>
      <c r="Y31" s="827">
        <f t="shared" ref="Y31:AA31" si="8">SUM(Y15:Y30)</f>
        <v>0</v>
      </c>
      <c r="Z31" s="827">
        <f t="shared" si="8"/>
        <v>0</v>
      </c>
      <c r="AA31" s="827">
        <f t="shared" si="8"/>
        <v>0</v>
      </c>
      <c r="AB31" s="827">
        <f>SUM(AB15:AB30)</f>
        <v>0</v>
      </c>
      <c r="AC31" s="827">
        <f>SUM(AC15:AC30)</f>
        <v>0</v>
      </c>
      <c r="AD31" s="827">
        <f>SUM(AD15:AD30)</f>
        <v>0</v>
      </c>
      <c r="AE31" s="828"/>
      <c r="AF31" s="827">
        <f t="shared" ref="AF31:AH31" si="9">SUM(AF15:AF30)</f>
        <v>0</v>
      </c>
      <c r="AG31" s="827">
        <f t="shared" si="9"/>
        <v>0</v>
      </c>
      <c r="AH31" s="827">
        <f t="shared" si="9"/>
        <v>0</v>
      </c>
      <c r="AI31" s="827">
        <f>SUM(AI15:AI30)</f>
        <v>0</v>
      </c>
      <c r="AJ31" s="827">
        <f>SUM(AJ15:AJ30)</f>
        <v>0</v>
      </c>
      <c r="AK31" s="829">
        <f>SUM(AK15:AK30)</f>
        <v>0</v>
      </c>
      <c r="AL31" s="813"/>
    </row>
    <row r="32" spans="1:38" s="811" customFormat="1" ht="12" x14ac:dyDescent="0.2">
      <c r="A32" s="813"/>
      <c r="B32" s="894"/>
      <c r="C32" s="814"/>
      <c r="D32" s="814"/>
      <c r="E32" s="814"/>
      <c r="F32" s="814"/>
      <c r="G32" s="814"/>
      <c r="H32" s="814"/>
      <c r="I32" s="814"/>
      <c r="J32" s="814"/>
      <c r="K32" s="814"/>
      <c r="L32" s="814"/>
      <c r="M32" s="814"/>
      <c r="N32" s="814"/>
      <c r="O32" s="814"/>
      <c r="P32" s="814"/>
      <c r="Q32" s="814"/>
      <c r="R32" s="814"/>
      <c r="S32" s="814"/>
      <c r="T32" s="814"/>
      <c r="U32" s="814"/>
      <c r="V32" s="814"/>
      <c r="W32" s="814"/>
      <c r="X32" s="814"/>
      <c r="Y32" s="814"/>
      <c r="Z32" s="814"/>
      <c r="AA32" s="814"/>
      <c r="AB32" s="814"/>
      <c r="AC32" s="814"/>
      <c r="AD32" s="814"/>
      <c r="AE32" s="814"/>
      <c r="AF32" s="814"/>
      <c r="AG32" s="814"/>
      <c r="AH32" s="814"/>
      <c r="AI32" s="814"/>
      <c r="AJ32" s="814"/>
      <c r="AK32" s="895"/>
      <c r="AL32" s="813"/>
    </row>
    <row r="33" spans="1:38" s="810" customFormat="1" ht="12.75" customHeight="1" x14ac:dyDescent="0.2">
      <c r="A33" s="813"/>
      <c r="B33" s="1905" t="s">
        <v>158</v>
      </c>
      <c r="C33" s="1906"/>
      <c r="D33" s="1906"/>
      <c r="E33" s="1906"/>
      <c r="F33" s="1906"/>
      <c r="G33" s="1906"/>
      <c r="H33" s="1906"/>
      <c r="I33" s="1906"/>
      <c r="J33" s="1906"/>
      <c r="K33" s="1906"/>
      <c r="L33" s="1906"/>
      <c r="M33" s="1906"/>
      <c r="N33" s="1906"/>
      <c r="O33" s="1906"/>
      <c r="P33" s="1906"/>
      <c r="Q33" s="1906"/>
      <c r="R33" s="1906"/>
      <c r="S33" s="1906"/>
      <c r="T33" s="1906"/>
      <c r="U33" s="1906"/>
      <c r="V33" s="1906"/>
      <c r="W33" s="1906"/>
      <c r="X33" s="1906"/>
      <c r="Y33" s="1906"/>
      <c r="Z33" s="1906"/>
      <c r="AA33" s="1906"/>
      <c r="AB33" s="1906"/>
      <c r="AC33" s="1906"/>
      <c r="AD33" s="1906"/>
      <c r="AE33" s="1906"/>
      <c r="AF33" s="1906"/>
      <c r="AG33" s="1906"/>
      <c r="AH33" s="1906"/>
      <c r="AI33" s="1906"/>
      <c r="AJ33" s="1906"/>
      <c r="AK33" s="1907"/>
      <c r="AL33" s="813"/>
    </row>
    <row r="34" spans="1:38" s="811" customFormat="1" ht="12" outlineLevel="1" x14ac:dyDescent="0.2">
      <c r="A34" s="813"/>
      <c r="B34" s="894"/>
      <c r="C34" s="814"/>
      <c r="D34" s="814"/>
      <c r="E34" s="857"/>
      <c r="F34" s="857"/>
      <c r="G34" s="814"/>
      <c r="H34" s="814"/>
      <c r="I34" s="857"/>
      <c r="J34" s="857"/>
      <c r="K34" s="857"/>
      <c r="L34" s="857"/>
      <c r="M34" s="857"/>
      <c r="N34" s="857"/>
      <c r="O34" s="857"/>
      <c r="P34" s="857"/>
      <c r="Q34" s="857"/>
      <c r="R34" s="857"/>
      <c r="S34" s="857"/>
      <c r="T34" s="857"/>
      <c r="U34" s="857"/>
      <c r="V34" s="857"/>
      <c r="W34" s="857"/>
      <c r="X34" s="857"/>
      <c r="Y34" s="857"/>
      <c r="Z34" s="857"/>
      <c r="AA34" s="857"/>
      <c r="AB34" s="857"/>
      <c r="AC34" s="857"/>
      <c r="AD34" s="857"/>
      <c r="AE34" s="857"/>
      <c r="AF34" s="857"/>
      <c r="AG34" s="857"/>
      <c r="AH34" s="857"/>
      <c r="AI34" s="857"/>
      <c r="AJ34" s="857"/>
      <c r="AK34" s="901"/>
      <c r="AL34" s="813"/>
    </row>
    <row r="35" spans="1:38" s="811" customFormat="1" ht="15" customHeight="1" outlineLevel="1" x14ac:dyDescent="0.2">
      <c r="A35" s="813"/>
      <c r="B35" s="1912" t="s">
        <v>160</v>
      </c>
      <c r="C35" s="1913"/>
      <c r="D35" s="877">
        <v>151010</v>
      </c>
      <c r="E35" s="875"/>
      <c r="F35" s="869"/>
      <c r="G35" s="852">
        <v>156030</v>
      </c>
      <c r="H35" s="867">
        <v>157250</v>
      </c>
      <c r="I35" s="847" t="s">
        <v>153</v>
      </c>
      <c r="J35" s="822"/>
      <c r="K35" s="859">
        <v>151010</v>
      </c>
      <c r="L35" s="875"/>
      <c r="M35" s="869"/>
      <c r="N35" s="860">
        <v>156030</v>
      </c>
      <c r="O35" s="860">
        <v>157250</v>
      </c>
      <c r="P35" s="847" t="s">
        <v>153</v>
      </c>
      <c r="Q35" s="822"/>
      <c r="R35" s="859">
        <v>151010</v>
      </c>
      <c r="S35" s="875"/>
      <c r="T35" s="869"/>
      <c r="U35" s="860">
        <v>156030</v>
      </c>
      <c r="V35" s="860">
        <v>157250</v>
      </c>
      <c r="W35" s="847" t="s">
        <v>153</v>
      </c>
      <c r="X35" s="822"/>
      <c r="Y35" s="859">
        <v>151010</v>
      </c>
      <c r="Z35" s="875"/>
      <c r="AA35" s="869"/>
      <c r="AB35" s="860">
        <v>156030</v>
      </c>
      <c r="AC35" s="860">
        <v>157250</v>
      </c>
      <c r="AD35" s="847" t="s">
        <v>153</v>
      </c>
      <c r="AE35" s="822"/>
      <c r="AF35" s="859">
        <v>151010</v>
      </c>
      <c r="AG35" s="875"/>
      <c r="AH35" s="869"/>
      <c r="AI35" s="860">
        <v>156030</v>
      </c>
      <c r="AJ35" s="880">
        <v>157250</v>
      </c>
      <c r="AK35" s="902" t="s">
        <v>153</v>
      </c>
      <c r="AL35" s="813"/>
    </row>
    <row r="36" spans="1:38" s="812" customFormat="1" ht="24" outlineLevel="1" x14ac:dyDescent="0.2">
      <c r="A36" s="830"/>
      <c r="B36" s="1914"/>
      <c r="C36" s="1915"/>
      <c r="D36" s="878" t="s">
        <v>395</v>
      </c>
      <c r="E36" s="865"/>
      <c r="F36" s="870"/>
      <c r="G36" s="853" t="s">
        <v>431</v>
      </c>
      <c r="H36" s="868" t="s">
        <v>897</v>
      </c>
      <c r="I36" s="821" t="s">
        <v>108</v>
      </c>
      <c r="J36" s="822"/>
      <c r="K36" s="846" t="s">
        <v>395</v>
      </c>
      <c r="L36" s="865"/>
      <c r="M36" s="870"/>
      <c r="N36" s="848" t="s">
        <v>431</v>
      </c>
      <c r="O36" s="881" t="s">
        <v>897</v>
      </c>
      <c r="P36" s="879" t="s">
        <v>108</v>
      </c>
      <c r="Q36" s="822"/>
      <c r="R36" s="846" t="s">
        <v>395</v>
      </c>
      <c r="S36" s="865"/>
      <c r="T36" s="870"/>
      <c r="U36" s="848" t="s">
        <v>431</v>
      </c>
      <c r="V36" s="847" t="s">
        <v>897</v>
      </c>
      <c r="W36" s="821" t="s">
        <v>108</v>
      </c>
      <c r="X36" s="822"/>
      <c r="Y36" s="846" t="s">
        <v>395</v>
      </c>
      <c r="Z36" s="865"/>
      <c r="AA36" s="870"/>
      <c r="AB36" s="848" t="s">
        <v>431</v>
      </c>
      <c r="AC36" s="881" t="s">
        <v>897</v>
      </c>
      <c r="AD36" s="879" t="s">
        <v>108</v>
      </c>
      <c r="AE36" s="822"/>
      <c r="AF36" s="846" t="s">
        <v>395</v>
      </c>
      <c r="AG36" s="865"/>
      <c r="AH36" s="870"/>
      <c r="AI36" s="848" t="s">
        <v>431</v>
      </c>
      <c r="AJ36" s="881" t="s">
        <v>897</v>
      </c>
      <c r="AK36" s="903" t="s">
        <v>108</v>
      </c>
      <c r="AL36" s="830"/>
    </row>
    <row r="37" spans="1:38" s="810" customFormat="1" ht="12" outlineLevel="1" x14ac:dyDescent="0.2">
      <c r="A37" s="813"/>
      <c r="B37" s="1910" t="str">
        <f>T(Budget!C36)</f>
        <v>Temporary Employee</v>
      </c>
      <c r="C37" s="1911"/>
      <c r="D37" s="850">
        <f>ROUND((Budget!M36*0.0765),0)</f>
        <v>0</v>
      </c>
      <c r="E37" s="865"/>
      <c r="F37" s="870"/>
      <c r="G37" s="872">
        <f>ROUND((Constants!$N$21 * ROUNDUP(Budget!K36,0)),0)</f>
        <v>0</v>
      </c>
      <c r="H37" s="849">
        <f>ROUND((Budget!M36*0.01),0)</f>
        <v>0</v>
      </c>
      <c r="I37" s="858">
        <f>SUM(D37:H37)</f>
        <v>0</v>
      </c>
      <c r="J37" s="822"/>
      <c r="K37" s="849">
        <f>ROUND((Budget!Y36*0.0765),0)</f>
        <v>0</v>
      </c>
      <c r="L37" s="865"/>
      <c r="M37" s="870"/>
      <c r="N37" s="849">
        <f>ROUND((Constants!$N$21 * ROUNDUP(Budget!W36,0)),0)</f>
        <v>0</v>
      </c>
      <c r="O37" s="850">
        <f>ROUND((Budget!Y36*0.01),0)</f>
        <v>0</v>
      </c>
      <c r="P37" s="856">
        <f>SUM(K37:O37)</f>
        <v>0</v>
      </c>
      <c r="Q37" s="822"/>
      <c r="R37" s="849">
        <f>ROUND((Budget!AK36*0.0765),0)</f>
        <v>0</v>
      </c>
      <c r="S37" s="865"/>
      <c r="T37" s="870"/>
      <c r="U37" s="849">
        <f>ROUND((Constants!$N$21 * ROUNDUP(Budget!AI36,0)),0)</f>
        <v>0</v>
      </c>
      <c r="V37" s="850">
        <f>ROUND((Budget!AK36*0.01),0)</f>
        <v>0</v>
      </c>
      <c r="W37" s="856">
        <f>SUM(R37:V37)</f>
        <v>0</v>
      </c>
      <c r="X37" s="822"/>
      <c r="Y37" s="854">
        <f>ROUND((Budget!AW36*0.0765),0)</f>
        <v>0</v>
      </c>
      <c r="Z37" s="865"/>
      <c r="AA37" s="870"/>
      <c r="AB37" s="854">
        <f>ROUND((Constants!$N$21 * ROUNDUP(Budget!AU36,0)),0)</f>
        <v>0</v>
      </c>
      <c r="AC37" s="855">
        <f>ROUND((Budget!AW36*0.01),0)</f>
        <v>0</v>
      </c>
      <c r="AD37" s="856">
        <f>SUM(Y37:AC37)</f>
        <v>0</v>
      </c>
      <c r="AE37" s="822"/>
      <c r="AF37" s="849">
        <f>ROUND((Budget!BI36*0.0765),0)</f>
        <v>0</v>
      </c>
      <c r="AG37" s="865"/>
      <c r="AH37" s="870"/>
      <c r="AI37" s="849">
        <f>ROUND((Constants!$N$21 * ROUNDUP(Budget!BG36,0)),0)</f>
        <v>0</v>
      </c>
      <c r="AJ37" s="850">
        <f>ROUND((Budget!BI36*0.01),0)</f>
        <v>0</v>
      </c>
      <c r="AK37" s="904">
        <f>SUM(AF37:AJ37)</f>
        <v>0</v>
      </c>
      <c r="AL37" s="830"/>
    </row>
    <row r="38" spans="1:38" s="810" customFormat="1" ht="12" outlineLevel="1" x14ac:dyDescent="0.2">
      <c r="A38" s="813"/>
      <c r="B38" s="1910" t="str">
        <f>T(Budget!C37)</f>
        <v>Temporary Employee</v>
      </c>
      <c r="C38" s="1911"/>
      <c r="D38" s="850">
        <f>ROUND((Budget!M37*0.0765),0)</f>
        <v>0</v>
      </c>
      <c r="E38" s="865"/>
      <c r="F38" s="870"/>
      <c r="G38" s="873">
        <f>ROUND((Constants!$N$21 * ROUNDUP(Budget!K37,0)),0)</f>
        <v>0</v>
      </c>
      <c r="H38" s="849">
        <f>ROUND((Budget!M37*0.01),0)</f>
        <v>0</v>
      </c>
      <c r="I38" s="858">
        <f t="shared" ref="I38:I41" si="10">SUM(D38:H38)</f>
        <v>0</v>
      </c>
      <c r="J38" s="822"/>
      <c r="K38" s="849">
        <f>ROUND((Budget!Y37*0.0765),0)</f>
        <v>0</v>
      </c>
      <c r="L38" s="865"/>
      <c r="M38" s="870"/>
      <c r="N38" s="849">
        <f>ROUND((Constants!$N$21 * ROUNDUP(Budget!W37,0)),0)</f>
        <v>0</v>
      </c>
      <c r="O38" s="850">
        <f>ROUND((Budget!Y37*0.01),0)</f>
        <v>0</v>
      </c>
      <c r="P38" s="856">
        <f t="shared" ref="P38:P41" si="11">SUM(K38:O38)</f>
        <v>0</v>
      </c>
      <c r="Q38" s="822"/>
      <c r="R38" s="849">
        <f>ROUND((Budget!AK37*0.0765),0)</f>
        <v>0</v>
      </c>
      <c r="S38" s="865"/>
      <c r="T38" s="870"/>
      <c r="U38" s="849">
        <f>ROUND((Constants!$N$21 * ROUNDUP(Budget!AI37,0)),0)</f>
        <v>0</v>
      </c>
      <c r="V38" s="850">
        <f>ROUND((Budget!AK37*0.01),0)</f>
        <v>0</v>
      </c>
      <c r="W38" s="856">
        <f t="shared" ref="W38:W41" si="12">SUM(R38:V38)</f>
        <v>0</v>
      </c>
      <c r="X38" s="822"/>
      <c r="Y38" s="854">
        <f>ROUND((Budget!AW37*0.0765),0)</f>
        <v>0</v>
      </c>
      <c r="Z38" s="865"/>
      <c r="AA38" s="870"/>
      <c r="AB38" s="854">
        <f>ROUND((Constants!$N$21 * ROUNDUP(Budget!AU37,0)),0)</f>
        <v>0</v>
      </c>
      <c r="AC38" s="855">
        <f>ROUND((Budget!AW37*0.01),0)</f>
        <v>0</v>
      </c>
      <c r="AD38" s="856">
        <f t="shared" ref="AD38:AD41" si="13">SUM(Y38:AC38)</f>
        <v>0</v>
      </c>
      <c r="AE38" s="822"/>
      <c r="AF38" s="849">
        <f>ROUND((Budget!BI37*0.0765),0)</f>
        <v>0</v>
      </c>
      <c r="AG38" s="865"/>
      <c r="AH38" s="870"/>
      <c r="AI38" s="849">
        <f>ROUND((Constants!$N$21 * ROUNDUP(Budget!BG37,0)),0)</f>
        <v>0</v>
      </c>
      <c r="AJ38" s="850">
        <f>ROUND((Budget!BI37*0.01),0)</f>
        <v>0</v>
      </c>
      <c r="AK38" s="904">
        <f t="shared" ref="AK38:AK41" si="14">SUM(AF38:AJ38)</f>
        <v>0</v>
      </c>
      <c r="AL38" s="830"/>
    </row>
    <row r="39" spans="1:38" s="810" customFormat="1" ht="12" outlineLevel="1" x14ac:dyDescent="0.2">
      <c r="A39" s="813"/>
      <c r="B39" s="1910" t="str">
        <f>T(Budget!C38)</f>
        <v>Temporary Employee</v>
      </c>
      <c r="C39" s="1911"/>
      <c r="D39" s="850">
        <f>ROUND((Budget!M38*0.0765),0)</f>
        <v>0</v>
      </c>
      <c r="E39" s="865"/>
      <c r="F39" s="870"/>
      <c r="G39" s="873">
        <f>ROUND((Constants!$N$21 * ROUNDUP(Budget!K38,0)),0)</f>
        <v>0</v>
      </c>
      <c r="H39" s="849">
        <f>ROUND((Budget!M38*0.01),0)</f>
        <v>0</v>
      </c>
      <c r="I39" s="858">
        <f t="shared" si="10"/>
        <v>0</v>
      </c>
      <c r="J39" s="822"/>
      <c r="K39" s="849">
        <f>ROUND((Budget!Y38*0.0765),0)</f>
        <v>0</v>
      </c>
      <c r="L39" s="865"/>
      <c r="M39" s="870"/>
      <c r="N39" s="849">
        <f>ROUND((Constants!$N$21 * ROUNDUP(Budget!W38,0)),0)</f>
        <v>0</v>
      </c>
      <c r="O39" s="850">
        <f>ROUND((Budget!Y38*0.01),0)</f>
        <v>0</v>
      </c>
      <c r="P39" s="856">
        <f t="shared" si="11"/>
        <v>0</v>
      </c>
      <c r="Q39" s="822"/>
      <c r="R39" s="849">
        <f>ROUND((Budget!AK38*0.0765),0)</f>
        <v>0</v>
      </c>
      <c r="S39" s="865"/>
      <c r="T39" s="870"/>
      <c r="U39" s="849">
        <f>ROUND((Constants!$N$21 * ROUNDUP(Budget!AI38,0)),0)</f>
        <v>0</v>
      </c>
      <c r="V39" s="850">
        <f>ROUND((Budget!AK38*0.01),0)</f>
        <v>0</v>
      </c>
      <c r="W39" s="856">
        <f t="shared" si="12"/>
        <v>0</v>
      </c>
      <c r="X39" s="822"/>
      <c r="Y39" s="854">
        <f>ROUND((Budget!AW38*0.0765),0)</f>
        <v>0</v>
      </c>
      <c r="Z39" s="865"/>
      <c r="AA39" s="870"/>
      <c r="AB39" s="854">
        <f>ROUND((Constants!$N$21 * ROUNDUP(Budget!AU38,0)),0)</f>
        <v>0</v>
      </c>
      <c r="AC39" s="855">
        <f>ROUND((Budget!AW38*0.01),0)</f>
        <v>0</v>
      </c>
      <c r="AD39" s="856">
        <f t="shared" si="13"/>
        <v>0</v>
      </c>
      <c r="AE39" s="822"/>
      <c r="AF39" s="849">
        <f>ROUND((Budget!BI38*0.0765),0)</f>
        <v>0</v>
      </c>
      <c r="AG39" s="865"/>
      <c r="AH39" s="870"/>
      <c r="AI39" s="849">
        <f>ROUND((Constants!$N$21 * ROUNDUP(Budget!BG38,0)),0)</f>
        <v>0</v>
      </c>
      <c r="AJ39" s="850">
        <f>ROUND((Budget!BI38*0.01),0)</f>
        <v>0</v>
      </c>
      <c r="AK39" s="904">
        <f t="shared" si="14"/>
        <v>0</v>
      </c>
      <c r="AL39" s="830"/>
    </row>
    <row r="40" spans="1:38" s="810" customFormat="1" ht="12" outlineLevel="1" x14ac:dyDescent="0.2">
      <c r="A40" s="813"/>
      <c r="B40" s="1910" t="str">
        <f>T(Budget!C39)</f>
        <v>Temporary Employee</v>
      </c>
      <c r="C40" s="1911"/>
      <c r="D40" s="850">
        <f>ROUND((Budget!M39*0.0765),0)</f>
        <v>0</v>
      </c>
      <c r="E40" s="865"/>
      <c r="F40" s="870"/>
      <c r="G40" s="873">
        <f>ROUND((Constants!$N$21 * ROUNDUP(Budget!K39,0)),0)</f>
        <v>0</v>
      </c>
      <c r="H40" s="849">
        <f>ROUND((Budget!M39*0.01),0)</f>
        <v>0</v>
      </c>
      <c r="I40" s="858">
        <f t="shared" si="10"/>
        <v>0</v>
      </c>
      <c r="J40" s="822"/>
      <c r="K40" s="849">
        <f>ROUND((Budget!Y39*0.0765),0)</f>
        <v>0</v>
      </c>
      <c r="L40" s="865"/>
      <c r="M40" s="870"/>
      <c r="N40" s="849">
        <f>ROUND((Constants!$N$21 * ROUNDUP(Budget!W39,0)),0)</f>
        <v>0</v>
      </c>
      <c r="O40" s="850">
        <f>ROUND((Budget!Y39*0.01),0)</f>
        <v>0</v>
      </c>
      <c r="P40" s="856">
        <f t="shared" si="11"/>
        <v>0</v>
      </c>
      <c r="Q40" s="822"/>
      <c r="R40" s="849">
        <f>ROUND((Budget!AK39*0.0765),0)</f>
        <v>0</v>
      </c>
      <c r="S40" s="865"/>
      <c r="T40" s="870"/>
      <c r="U40" s="849">
        <f>ROUND((Constants!$N$21 * ROUNDUP(Budget!AI39,0)),0)</f>
        <v>0</v>
      </c>
      <c r="V40" s="850">
        <f>ROUND((Budget!AK39*0.01),0)</f>
        <v>0</v>
      </c>
      <c r="W40" s="856">
        <f t="shared" si="12"/>
        <v>0</v>
      </c>
      <c r="X40" s="822"/>
      <c r="Y40" s="854">
        <f>ROUND((Budget!AW39*0.0765),0)</f>
        <v>0</v>
      </c>
      <c r="Z40" s="865"/>
      <c r="AA40" s="870"/>
      <c r="AB40" s="854">
        <f>ROUND((Constants!$N$21 * ROUNDUP(Budget!AU39,0)),0)</f>
        <v>0</v>
      </c>
      <c r="AC40" s="855">
        <f>ROUND((Budget!AW39*0.01),0)</f>
        <v>0</v>
      </c>
      <c r="AD40" s="856">
        <f t="shared" si="13"/>
        <v>0</v>
      </c>
      <c r="AE40" s="822"/>
      <c r="AF40" s="849">
        <f>ROUND((Budget!BI39*0.0765),0)</f>
        <v>0</v>
      </c>
      <c r="AG40" s="865"/>
      <c r="AH40" s="870"/>
      <c r="AI40" s="849">
        <f>ROUND((Constants!$N$21 * ROUNDUP(Budget!BG39,0)),0)</f>
        <v>0</v>
      </c>
      <c r="AJ40" s="850">
        <f>ROUND((Budget!BI39*0.01),0)</f>
        <v>0</v>
      </c>
      <c r="AK40" s="904">
        <f t="shared" si="14"/>
        <v>0</v>
      </c>
      <c r="AL40" s="830"/>
    </row>
    <row r="41" spans="1:38" s="810" customFormat="1" ht="12" outlineLevel="1" x14ac:dyDescent="0.2">
      <c r="A41" s="813"/>
      <c r="B41" s="1910" t="str">
        <f>T(Budget!C40)</f>
        <v>Temporary Employee</v>
      </c>
      <c r="C41" s="1911"/>
      <c r="D41" s="850">
        <f>ROUND((Budget!M40*0.0765),0)</f>
        <v>0</v>
      </c>
      <c r="E41" s="876"/>
      <c r="F41" s="871"/>
      <c r="G41" s="874">
        <f>ROUND((Constants!$N$21 * ROUNDUP(Budget!K40,0)),0)</f>
        <v>0</v>
      </c>
      <c r="H41" s="849">
        <f>ROUND((Budget!M40*0.01),0)</f>
        <v>0</v>
      </c>
      <c r="I41" s="858">
        <f t="shared" si="10"/>
        <v>0</v>
      </c>
      <c r="J41" s="831"/>
      <c r="K41" s="849">
        <f>ROUND((Budget!Y40*0.0765),0)</f>
        <v>0</v>
      </c>
      <c r="L41" s="876"/>
      <c r="M41" s="871"/>
      <c r="N41" s="849">
        <f>ROUND((Constants!$N$21 * ROUNDUP(Budget!W40,0)),0)</f>
        <v>0</v>
      </c>
      <c r="O41" s="850">
        <f>ROUND((Budget!Y40*0.01),0)</f>
        <v>0</v>
      </c>
      <c r="P41" s="856">
        <f t="shared" si="11"/>
        <v>0</v>
      </c>
      <c r="Q41" s="831"/>
      <c r="R41" s="849">
        <f>ROUND((Budget!AK40*0.0765),0)</f>
        <v>0</v>
      </c>
      <c r="S41" s="876"/>
      <c r="T41" s="871"/>
      <c r="U41" s="849">
        <f>ROUND((Constants!$N$21 * ROUNDUP(Budget!AI40,0)),0)</f>
        <v>0</v>
      </c>
      <c r="V41" s="850">
        <f>ROUND((Budget!AK40*0.01),0)</f>
        <v>0</v>
      </c>
      <c r="W41" s="856">
        <f t="shared" si="12"/>
        <v>0</v>
      </c>
      <c r="X41" s="831"/>
      <c r="Y41" s="854">
        <f>ROUND((Budget!AW40*0.0765),0)</f>
        <v>0</v>
      </c>
      <c r="Z41" s="876"/>
      <c r="AA41" s="871"/>
      <c r="AB41" s="849">
        <f>ROUND((Constants!$N$21 * ROUNDUP(Budget!AU40,0)),0)</f>
        <v>0</v>
      </c>
      <c r="AC41" s="855">
        <f>ROUND((Budget!AW40*0.01),0)</f>
        <v>0</v>
      </c>
      <c r="AD41" s="856">
        <f t="shared" si="13"/>
        <v>0</v>
      </c>
      <c r="AE41" s="831"/>
      <c r="AF41" s="849">
        <f>ROUND((Budget!BI40*0.0765),0)</f>
        <v>0</v>
      </c>
      <c r="AG41" s="876"/>
      <c r="AH41" s="871"/>
      <c r="AI41" s="849">
        <f>ROUND((Constants!$N$21 * ROUNDUP(Budget!BG40,0)),0)</f>
        <v>0</v>
      </c>
      <c r="AJ41" s="850">
        <f>ROUND((Budget!BI40*0.01),0)</f>
        <v>0</v>
      </c>
      <c r="AK41" s="904">
        <f t="shared" si="14"/>
        <v>0</v>
      </c>
      <c r="AL41" s="830"/>
    </row>
    <row r="42" spans="1:38" s="810" customFormat="1" ht="12" outlineLevel="1" x14ac:dyDescent="0.2">
      <c r="A42" s="813"/>
      <c r="B42" s="900"/>
      <c r="C42" s="823"/>
      <c r="D42" s="827">
        <f t="shared" ref="D42" si="15">SUM(D37:D41)</f>
        <v>0</v>
      </c>
      <c r="E42" s="866"/>
      <c r="F42" s="866"/>
      <c r="G42" s="827">
        <f t="shared" ref="G42" si="16">SUM(G37:G41)</f>
        <v>0</v>
      </c>
      <c r="H42" s="827">
        <f t="shared" ref="H42" si="17">SUM(H37:H41)</f>
        <v>0</v>
      </c>
      <c r="I42" s="827">
        <f>SUM(I37:I41)</f>
        <v>0</v>
      </c>
      <c r="J42" s="825"/>
      <c r="K42" s="827">
        <f t="shared" ref="K42" si="18">SUM(K37:K41)</f>
        <v>0</v>
      </c>
      <c r="L42" s="866"/>
      <c r="M42" s="866"/>
      <c r="N42" s="827">
        <f t="shared" ref="N42" si="19">SUM(N37:N41)</f>
        <v>0</v>
      </c>
      <c r="O42" s="827">
        <f t="shared" ref="O42" si="20">SUM(O37:O41)</f>
        <v>0</v>
      </c>
      <c r="P42" s="827">
        <f>SUM(P37:P41)</f>
        <v>0</v>
      </c>
      <c r="Q42" s="825"/>
      <c r="R42" s="827">
        <f t="shared" ref="R42" si="21">SUM(R37:R41)</f>
        <v>0</v>
      </c>
      <c r="S42" s="866"/>
      <c r="T42" s="866"/>
      <c r="U42" s="827">
        <f t="shared" ref="U42" si="22">SUM(U37:U41)</f>
        <v>0</v>
      </c>
      <c r="V42" s="827">
        <f t="shared" ref="V42" si="23">SUM(V37:V41)</f>
        <v>0</v>
      </c>
      <c r="W42" s="827">
        <f>SUM(W37:W41)</f>
        <v>0</v>
      </c>
      <c r="X42" s="826"/>
      <c r="Y42" s="827">
        <f t="shared" ref="Y42" si="24">SUM(Y37:Y41)</f>
        <v>0</v>
      </c>
      <c r="Z42" s="866"/>
      <c r="AA42" s="866"/>
      <c r="AB42" s="827">
        <f t="shared" ref="AB42" si="25">SUM(AB37:AB41)</f>
        <v>0</v>
      </c>
      <c r="AC42" s="827">
        <f t="shared" ref="AC42" si="26">SUM(AC37:AC41)</f>
        <v>0</v>
      </c>
      <c r="AD42" s="827">
        <f>SUM(AD37:AD41)</f>
        <v>0</v>
      </c>
      <c r="AE42" s="828"/>
      <c r="AF42" s="827">
        <f t="shared" ref="AF42" si="27">SUM(AF37:AF41)</f>
        <v>0</v>
      </c>
      <c r="AG42" s="866"/>
      <c r="AH42" s="866"/>
      <c r="AI42" s="827">
        <f>SUM(AI37:AI41)</f>
        <v>0</v>
      </c>
      <c r="AJ42" s="827">
        <f>SUM(AJ37:AJ41)</f>
        <v>0</v>
      </c>
      <c r="AK42" s="829">
        <f>SUM(AK37:AK41)</f>
        <v>0</v>
      </c>
      <c r="AL42" s="830"/>
    </row>
    <row r="43" spans="1:38" s="811" customFormat="1" ht="12" outlineLevel="1" x14ac:dyDescent="0.2">
      <c r="A43" s="813"/>
      <c r="B43" s="905"/>
      <c r="C43" s="857"/>
      <c r="D43" s="857"/>
      <c r="E43" s="857"/>
      <c r="F43" s="857"/>
      <c r="G43" s="857"/>
      <c r="H43" s="857"/>
      <c r="I43" s="857"/>
      <c r="J43" s="857"/>
      <c r="K43" s="857"/>
      <c r="L43" s="857"/>
      <c r="M43" s="857"/>
      <c r="N43" s="857"/>
      <c r="O43" s="857"/>
      <c r="P43" s="857"/>
      <c r="Q43" s="857"/>
      <c r="R43" s="857"/>
      <c r="S43" s="857"/>
      <c r="T43" s="857"/>
      <c r="U43" s="857"/>
      <c r="V43" s="857"/>
      <c r="W43" s="857"/>
      <c r="X43" s="857"/>
      <c r="Y43" s="857"/>
      <c r="Z43" s="857"/>
      <c r="AA43" s="857"/>
      <c r="AB43" s="857"/>
      <c r="AC43" s="857"/>
      <c r="AD43" s="857"/>
      <c r="AE43" s="857"/>
      <c r="AF43" s="857"/>
      <c r="AG43" s="857"/>
      <c r="AH43" s="857"/>
      <c r="AI43" s="857"/>
      <c r="AJ43" s="857"/>
      <c r="AK43" s="901"/>
      <c r="AL43" s="830"/>
    </row>
    <row r="44" spans="1:38" s="811" customFormat="1" ht="14.25" customHeight="1" outlineLevel="1" x14ac:dyDescent="0.2">
      <c r="A44" s="813"/>
      <c r="B44" s="1916" t="s">
        <v>166</v>
      </c>
      <c r="C44" s="1917"/>
      <c r="D44" s="886">
        <v>151010</v>
      </c>
      <c r="E44" s="861"/>
      <c r="F44" s="861"/>
      <c r="G44" s="861"/>
      <c r="H44" s="882">
        <v>157250</v>
      </c>
      <c r="I44" s="847" t="s">
        <v>153</v>
      </c>
      <c r="J44" s="822"/>
      <c r="K44" s="859">
        <v>151010</v>
      </c>
      <c r="L44" s="861"/>
      <c r="M44" s="861"/>
      <c r="N44" s="884"/>
      <c r="O44" s="860">
        <v>157250</v>
      </c>
      <c r="P44" s="847" t="s">
        <v>153</v>
      </c>
      <c r="Q44" s="822"/>
      <c r="R44" s="859">
        <v>151010</v>
      </c>
      <c r="S44" s="861"/>
      <c r="T44" s="861"/>
      <c r="U44" s="884"/>
      <c r="V44" s="860">
        <v>157250</v>
      </c>
      <c r="W44" s="847" t="s">
        <v>153</v>
      </c>
      <c r="X44" s="822"/>
      <c r="Y44" s="859">
        <v>151010</v>
      </c>
      <c r="Z44" s="861"/>
      <c r="AA44" s="861"/>
      <c r="AB44" s="884"/>
      <c r="AC44" s="860">
        <v>157250</v>
      </c>
      <c r="AD44" s="847" t="s">
        <v>153</v>
      </c>
      <c r="AE44" s="822"/>
      <c r="AF44" s="859">
        <v>151010</v>
      </c>
      <c r="AG44" s="861"/>
      <c r="AH44" s="861"/>
      <c r="AI44" s="884"/>
      <c r="AJ44" s="860">
        <v>157250</v>
      </c>
      <c r="AK44" s="906" t="s">
        <v>153</v>
      </c>
      <c r="AL44" s="830"/>
    </row>
    <row r="45" spans="1:38" s="812" customFormat="1" ht="15" customHeight="1" outlineLevel="1" x14ac:dyDescent="0.2">
      <c r="A45" s="830"/>
      <c r="B45" s="1914"/>
      <c r="C45" s="1918"/>
      <c r="D45" s="846" t="s">
        <v>395</v>
      </c>
      <c r="E45" s="862"/>
      <c r="F45" s="862"/>
      <c r="G45" s="862"/>
      <c r="H45" s="883" t="s">
        <v>897</v>
      </c>
      <c r="I45" s="879" t="s">
        <v>108</v>
      </c>
      <c r="J45" s="822"/>
      <c r="K45" s="846" t="s">
        <v>395</v>
      </c>
      <c r="L45" s="862"/>
      <c r="M45" s="862"/>
      <c r="N45" s="885"/>
      <c r="O45" s="847" t="s">
        <v>897</v>
      </c>
      <c r="P45" s="821" t="s">
        <v>108</v>
      </c>
      <c r="Q45" s="822"/>
      <c r="R45" s="846" t="s">
        <v>395</v>
      </c>
      <c r="S45" s="862"/>
      <c r="T45" s="862"/>
      <c r="U45" s="885"/>
      <c r="V45" s="847" t="s">
        <v>897</v>
      </c>
      <c r="W45" s="821" t="s">
        <v>108</v>
      </c>
      <c r="X45" s="822"/>
      <c r="Y45" s="846" t="s">
        <v>395</v>
      </c>
      <c r="Z45" s="862"/>
      <c r="AA45" s="862"/>
      <c r="AB45" s="885"/>
      <c r="AC45" s="847" t="s">
        <v>897</v>
      </c>
      <c r="AD45" s="821" t="s">
        <v>108</v>
      </c>
      <c r="AE45" s="822"/>
      <c r="AF45" s="846" t="s">
        <v>395</v>
      </c>
      <c r="AG45" s="862"/>
      <c r="AH45" s="862"/>
      <c r="AI45" s="885"/>
      <c r="AJ45" s="847" t="s">
        <v>897</v>
      </c>
      <c r="AK45" s="897" t="s">
        <v>108</v>
      </c>
      <c r="AL45" s="830"/>
    </row>
    <row r="46" spans="1:38" s="810" customFormat="1" ht="12" outlineLevel="1" x14ac:dyDescent="0.2">
      <c r="A46" s="813"/>
      <c r="B46" s="1910" t="str">
        <f>T(Budget!C43)</f>
        <v>Temporary Employee</v>
      </c>
      <c r="C46" s="1911"/>
      <c r="D46" s="849">
        <f>ROUND((Budget!M43*0.0765),0)</f>
        <v>0</v>
      </c>
      <c r="E46" s="863"/>
      <c r="F46" s="863"/>
      <c r="G46" s="863"/>
      <c r="H46" s="850">
        <f>ROUND((Budget!M43*0.01),0)</f>
        <v>0</v>
      </c>
      <c r="I46" s="856">
        <f>SUM(D46:H46)</f>
        <v>0</v>
      </c>
      <c r="J46" s="822"/>
      <c r="K46" s="849">
        <f>ROUND((Budget!Y43*0.0765),0)</f>
        <v>0</v>
      </c>
      <c r="L46" s="863"/>
      <c r="M46" s="863"/>
      <c r="N46" s="863"/>
      <c r="O46" s="850">
        <f>ROUND((Budget!Y43*0.01),0)</f>
        <v>0</v>
      </c>
      <c r="P46" s="856">
        <f>SUM(K46:O46)</f>
        <v>0</v>
      </c>
      <c r="Q46" s="822"/>
      <c r="R46" s="849">
        <f>ROUND((Budget!AK43*0.0765),0)</f>
        <v>0</v>
      </c>
      <c r="S46" s="863"/>
      <c r="T46" s="863"/>
      <c r="U46" s="863"/>
      <c r="V46" s="850">
        <f>ROUND((Budget!AK43*0.01),0)</f>
        <v>0</v>
      </c>
      <c r="W46" s="856">
        <f>SUM(R46:V46)</f>
        <v>0</v>
      </c>
      <c r="X46" s="822"/>
      <c r="Y46" s="849">
        <f>ROUND((Budget!AW43*0.0765),0)</f>
        <v>0</v>
      </c>
      <c r="Z46" s="863"/>
      <c r="AA46" s="863"/>
      <c r="AB46" s="863"/>
      <c r="AC46" s="850">
        <f>ROUND((Budget!AW43*0.01),0)</f>
        <v>0</v>
      </c>
      <c r="AD46" s="856">
        <f>SUM(Y46:AC46)</f>
        <v>0</v>
      </c>
      <c r="AE46" s="822"/>
      <c r="AF46" s="849">
        <f>ROUND((Budget!BI43*0.0765),0)</f>
        <v>0</v>
      </c>
      <c r="AG46" s="863"/>
      <c r="AH46" s="863"/>
      <c r="AI46" s="863"/>
      <c r="AJ46" s="850">
        <f>ROUND((Budget!BI43*0.01),0)</f>
        <v>0</v>
      </c>
      <c r="AK46" s="904">
        <f>SUM(AF46:AJ46)</f>
        <v>0</v>
      </c>
      <c r="AL46" s="830"/>
    </row>
    <row r="47" spans="1:38" s="810" customFormat="1" ht="12" outlineLevel="1" x14ac:dyDescent="0.2">
      <c r="A47" s="813"/>
      <c r="B47" s="1910" t="str">
        <f>T(Budget!C44)</f>
        <v>Temporary Employee</v>
      </c>
      <c r="C47" s="1911"/>
      <c r="D47" s="849">
        <f>ROUND((Budget!M44*0.0765),0)</f>
        <v>0</v>
      </c>
      <c r="E47" s="863"/>
      <c r="F47" s="863"/>
      <c r="G47" s="863"/>
      <c r="H47" s="850">
        <f>ROUND((Budget!M44*0.01),0)</f>
        <v>0</v>
      </c>
      <c r="I47" s="856">
        <f t="shared" ref="I47:I50" si="28">SUM(D47:H47)</f>
        <v>0</v>
      </c>
      <c r="J47" s="822"/>
      <c r="K47" s="849">
        <f>ROUND((Budget!Y44*0.0765),0)</f>
        <v>0</v>
      </c>
      <c r="L47" s="863"/>
      <c r="M47" s="863"/>
      <c r="N47" s="863"/>
      <c r="O47" s="850">
        <f>ROUND((Budget!Y44*0.01),0)</f>
        <v>0</v>
      </c>
      <c r="P47" s="856">
        <f t="shared" ref="P47:P50" si="29">SUM(K47:O47)</f>
        <v>0</v>
      </c>
      <c r="Q47" s="822"/>
      <c r="R47" s="849">
        <f>ROUND((Budget!AK44*0.0765),0)</f>
        <v>0</v>
      </c>
      <c r="S47" s="863"/>
      <c r="T47" s="863"/>
      <c r="U47" s="863"/>
      <c r="V47" s="850">
        <f>ROUND((Budget!AK44*0.01),0)</f>
        <v>0</v>
      </c>
      <c r="W47" s="856">
        <f t="shared" ref="W47:W50" si="30">SUM(R47:V47)</f>
        <v>0</v>
      </c>
      <c r="X47" s="822"/>
      <c r="Y47" s="849">
        <f>ROUND((Budget!AW44*0.0765),0)</f>
        <v>0</v>
      </c>
      <c r="Z47" s="863"/>
      <c r="AA47" s="863"/>
      <c r="AB47" s="863"/>
      <c r="AC47" s="850">
        <f>ROUND((Budget!AW44*0.01),0)</f>
        <v>0</v>
      </c>
      <c r="AD47" s="856">
        <f t="shared" ref="AD47:AD50" si="31">SUM(Y47:AC47)</f>
        <v>0</v>
      </c>
      <c r="AE47" s="822"/>
      <c r="AF47" s="849">
        <f>ROUND((Budget!BI44*0.0765),0)</f>
        <v>0</v>
      </c>
      <c r="AG47" s="863"/>
      <c r="AH47" s="863"/>
      <c r="AI47" s="863"/>
      <c r="AJ47" s="850">
        <f>ROUND((Budget!BI44*0.01),0)</f>
        <v>0</v>
      </c>
      <c r="AK47" s="904">
        <f t="shared" ref="AK47:AK50" si="32">SUM(AF47:AJ47)</f>
        <v>0</v>
      </c>
      <c r="AL47" s="830"/>
    </row>
    <row r="48" spans="1:38" s="810" customFormat="1" ht="12" outlineLevel="1" x14ac:dyDescent="0.2">
      <c r="A48" s="813"/>
      <c r="B48" s="1910" t="str">
        <f>T(Budget!C45)</f>
        <v>Temporary Employee</v>
      </c>
      <c r="C48" s="1911"/>
      <c r="D48" s="849">
        <f>ROUND((Budget!M45*0.0765),0)</f>
        <v>0</v>
      </c>
      <c r="E48" s="863"/>
      <c r="F48" s="863"/>
      <c r="G48" s="863"/>
      <c r="H48" s="850">
        <f>ROUND((Budget!M45*0.01),0)</f>
        <v>0</v>
      </c>
      <c r="I48" s="856">
        <f t="shared" si="28"/>
        <v>0</v>
      </c>
      <c r="J48" s="822"/>
      <c r="K48" s="849">
        <f>ROUND((Budget!Y45*0.0765),0)</f>
        <v>0</v>
      </c>
      <c r="L48" s="863"/>
      <c r="M48" s="863"/>
      <c r="N48" s="863"/>
      <c r="O48" s="850">
        <f>ROUND((Budget!Y45*0.01),0)</f>
        <v>0</v>
      </c>
      <c r="P48" s="856">
        <f t="shared" si="29"/>
        <v>0</v>
      </c>
      <c r="Q48" s="822"/>
      <c r="R48" s="849">
        <f>ROUND((Budget!AK45*0.0765),0)</f>
        <v>0</v>
      </c>
      <c r="S48" s="863"/>
      <c r="T48" s="863"/>
      <c r="U48" s="863"/>
      <c r="V48" s="850">
        <f>ROUND((Budget!AK45*0.01),0)</f>
        <v>0</v>
      </c>
      <c r="W48" s="856">
        <f t="shared" si="30"/>
        <v>0</v>
      </c>
      <c r="X48" s="822"/>
      <c r="Y48" s="849">
        <f>ROUND((Budget!AW45*0.0765),0)</f>
        <v>0</v>
      </c>
      <c r="Z48" s="863"/>
      <c r="AA48" s="863"/>
      <c r="AB48" s="863"/>
      <c r="AC48" s="850">
        <f>ROUND((Budget!AW45*0.01),0)</f>
        <v>0</v>
      </c>
      <c r="AD48" s="856">
        <f t="shared" si="31"/>
        <v>0</v>
      </c>
      <c r="AE48" s="822"/>
      <c r="AF48" s="849">
        <f>ROUND((Budget!BI45*0.0765),0)</f>
        <v>0</v>
      </c>
      <c r="AG48" s="863"/>
      <c r="AH48" s="863"/>
      <c r="AI48" s="863"/>
      <c r="AJ48" s="850">
        <f>ROUND((Budget!BI45*0.01),0)</f>
        <v>0</v>
      </c>
      <c r="AK48" s="904">
        <f t="shared" si="32"/>
        <v>0</v>
      </c>
      <c r="AL48" s="830"/>
    </row>
    <row r="49" spans="1:38" s="810" customFormat="1" ht="12" outlineLevel="1" x14ac:dyDescent="0.2">
      <c r="A49" s="813"/>
      <c r="B49" s="1910" t="str">
        <f>T(Budget!C46)</f>
        <v>Temporary Employee</v>
      </c>
      <c r="C49" s="1911"/>
      <c r="D49" s="849">
        <f>ROUND((Budget!M46*0.0765),0)</f>
        <v>0</v>
      </c>
      <c r="E49" s="863"/>
      <c r="F49" s="863"/>
      <c r="G49" s="863"/>
      <c r="H49" s="850">
        <f>ROUND((Budget!M46*0.01),0)</f>
        <v>0</v>
      </c>
      <c r="I49" s="856">
        <f t="shared" si="28"/>
        <v>0</v>
      </c>
      <c r="J49" s="822"/>
      <c r="K49" s="849">
        <f>ROUND((Budget!Y46*0.0765),0)</f>
        <v>0</v>
      </c>
      <c r="L49" s="863"/>
      <c r="M49" s="863"/>
      <c r="N49" s="863"/>
      <c r="O49" s="850">
        <f>ROUND((Budget!Y46*0.01),0)</f>
        <v>0</v>
      </c>
      <c r="P49" s="856">
        <f t="shared" si="29"/>
        <v>0</v>
      </c>
      <c r="Q49" s="822"/>
      <c r="R49" s="849">
        <f>ROUND((Budget!AK46*0.0765),0)</f>
        <v>0</v>
      </c>
      <c r="S49" s="863"/>
      <c r="T49" s="863"/>
      <c r="U49" s="863"/>
      <c r="V49" s="850">
        <f>ROUND((Budget!AK46*0.01),0)</f>
        <v>0</v>
      </c>
      <c r="W49" s="856">
        <f t="shared" si="30"/>
        <v>0</v>
      </c>
      <c r="X49" s="822"/>
      <c r="Y49" s="849">
        <f>ROUND((Budget!AW46*0.0765),0)</f>
        <v>0</v>
      </c>
      <c r="Z49" s="863"/>
      <c r="AA49" s="863"/>
      <c r="AB49" s="863"/>
      <c r="AC49" s="850">
        <f>ROUND((Budget!AW46*0.01),0)</f>
        <v>0</v>
      </c>
      <c r="AD49" s="856">
        <f t="shared" si="31"/>
        <v>0</v>
      </c>
      <c r="AE49" s="822"/>
      <c r="AF49" s="849">
        <f>ROUND((Budget!BI46*0.0765),0)</f>
        <v>0</v>
      </c>
      <c r="AG49" s="863"/>
      <c r="AH49" s="863"/>
      <c r="AI49" s="863"/>
      <c r="AJ49" s="850">
        <f>ROUND((Budget!BI46*0.01),0)</f>
        <v>0</v>
      </c>
      <c r="AK49" s="904">
        <f t="shared" si="32"/>
        <v>0</v>
      </c>
      <c r="AL49" s="830"/>
    </row>
    <row r="50" spans="1:38" s="810" customFormat="1" ht="12.75" outlineLevel="1" thickBot="1" x14ac:dyDescent="0.25">
      <c r="A50" s="813"/>
      <c r="B50" s="1910" t="str">
        <f>T(Budget!C47)</f>
        <v>Temporary Employee</v>
      </c>
      <c r="C50" s="1911"/>
      <c r="D50" s="849">
        <f>ROUND((Budget!M47*0.0765),0)</f>
        <v>0</v>
      </c>
      <c r="E50" s="864"/>
      <c r="F50" s="864"/>
      <c r="G50" s="864"/>
      <c r="H50" s="850">
        <f>ROUND((Budget!N47*0.01),0)</f>
        <v>0</v>
      </c>
      <c r="I50" s="856">
        <f t="shared" si="28"/>
        <v>0</v>
      </c>
      <c r="J50" s="831"/>
      <c r="K50" s="849">
        <f>ROUND((Budget!Y47*0.0765),0)</f>
        <v>0</v>
      </c>
      <c r="L50" s="864"/>
      <c r="M50" s="864"/>
      <c r="N50" s="864"/>
      <c r="O50" s="850">
        <f>ROUND((Budget!Y47*0.01),0)</f>
        <v>0</v>
      </c>
      <c r="P50" s="856">
        <f t="shared" si="29"/>
        <v>0</v>
      </c>
      <c r="Q50" s="831"/>
      <c r="R50" s="849">
        <f>ROUND((Budget!AK47*0.0765),0)</f>
        <v>0</v>
      </c>
      <c r="S50" s="864"/>
      <c r="T50" s="864"/>
      <c r="U50" s="864"/>
      <c r="V50" s="850">
        <f>ROUND((Budget!AK47*0.01),0)</f>
        <v>0</v>
      </c>
      <c r="W50" s="856">
        <f t="shared" si="30"/>
        <v>0</v>
      </c>
      <c r="X50" s="831"/>
      <c r="Y50" s="849">
        <f>ROUND((Budget!AW47*0.0765),0)</f>
        <v>0</v>
      </c>
      <c r="Z50" s="864"/>
      <c r="AA50" s="864"/>
      <c r="AB50" s="864"/>
      <c r="AC50" s="850">
        <f>ROUND((Budget!AW47*0.01),0)</f>
        <v>0</v>
      </c>
      <c r="AD50" s="856">
        <f t="shared" si="31"/>
        <v>0</v>
      </c>
      <c r="AE50" s="831"/>
      <c r="AF50" s="849">
        <f>ROUND((Budget!BI47*0.0765),0)</f>
        <v>0</v>
      </c>
      <c r="AG50" s="864"/>
      <c r="AH50" s="864"/>
      <c r="AI50" s="864"/>
      <c r="AJ50" s="850">
        <f>ROUND((Budget!BI47*0.01),0)</f>
        <v>0</v>
      </c>
      <c r="AK50" s="904">
        <f t="shared" si="32"/>
        <v>0</v>
      </c>
      <c r="AL50" s="830"/>
    </row>
    <row r="51" spans="1:38" s="810" customFormat="1" ht="12.75" outlineLevel="1" thickBot="1" x14ac:dyDescent="0.25">
      <c r="A51" s="813"/>
      <c r="B51" s="900"/>
      <c r="C51" s="823"/>
      <c r="D51" s="827">
        <f t="shared" ref="D51" si="33">SUM(D46:D50)</f>
        <v>0</v>
      </c>
      <c r="E51" s="866"/>
      <c r="F51" s="824"/>
      <c r="G51" s="832"/>
      <c r="H51" s="827">
        <f t="shared" ref="H51" si="34">SUM(H46:H50)</f>
        <v>0</v>
      </c>
      <c r="I51" s="827">
        <f>SUM(I46:I50)</f>
        <v>0</v>
      </c>
      <c r="J51" s="825"/>
      <c r="K51" s="827">
        <f t="shared" ref="K51" si="35">SUM(K46:K50)</f>
        <v>0</v>
      </c>
      <c r="L51" s="866"/>
      <c r="M51" s="824"/>
      <c r="N51" s="832"/>
      <c r="O51" s="827">
        <f t="shared" ref="O51" si="36">SUM(O46:O50)</f>
        <v>0</v>
      </c>
      <c r="P51" s="827">
        <f>SUM(P46:P50)</f>
        <v>0</v>
      </c>
      <c r="Q51" s="825"/>
      <c r="R51" s="827">
        <f t="shared" ref="R51" si="37">SUM(R46:R50)</f>
        <v>0</v>
      </c>
      <c r="S51" s="866"/>
      <c r="T51" s="824"/>
      <c r="U51" s="832"/>
      <c r="V51" s="827">
        <f t="shared" ref="V51" si="38">SUM(V46:V50)</f>
        <v>0</v>
      </c>
      <c r="W51" s="827">
        <f>SUM(W46:W50)</f>
        <v>0</v>
      </c>
      <c r="X51" s="825"/>
      <c r="Y51" s="827">
        <f t="shared" ref="Y51" si="39">SUM(Y46:Y50)</f>
        <v>0</v>
      </c>
      <c r="Z51" s="866"/>
      <c r="AA51" s="824"/>
      <c r="AB51" s="832"/>
      <c r="AC51" s="827">
        <f t="shared" ref="AC51" si="40">SUM(AC46:AC50)</f>
        <v>0</v>
      </c>
      <c r="AD51" s="827">
        <f>SUM(AD46:AD50)</f>
        <v>0</v>
      </c>
      <c r="AE51" s="825"/>
      <c r="AF51" s="827">
        <f t="shared" ref="AF51" si="41">SUM(AF46:AF50)</f>
        <v>0</v>
      </c>
      <c r="AG51" s="866"/>
      <c r="AH51" s="824"/>
      <c r="AI51" s="832"/>
      <c r="AJ51" s="827">
        <f t="shared" ref="AJ51" si="42">SUM(AJ46:AJ50)</f>
        <v>0</v>
      </c>
      <c r="AK51" s="829">
        <f>SUM(AK46:AK50)</f>
        <v>0</v>
      </c>
      <c r="AL51" s="830"/>
    </row>
    <row r="52" spans="1:38" s="811" customFormat="1" ht="12" x14ac:dyDescent="0.2">
      <c r="A52" s="813"/>
      <c r="B52" s="894"/>
      <c r="C52" s="814"/>
      <c r="D52" s="814"/>
      <c r="E52" s="814"/>
      <c r="F52" s="814"/>
      <c r="G52" s="814"/>
      <c r="H52" s="814"/>
      <c r="I52" s="814"/>
      <c r="J52" s="814"/>
      <c r="K52" s="814"/>
      <c r="L52" s="814"/>
      <c r="M52" s="814"/>
      <c r="N52" s="814"/>
      <c r="O52" s="814"/>
      <c r="P52" s="814"/>
      <c r="Q52" s="814"/>
      <c r="R52" s="814"/>
      <c r="S52" s="814"/>
      <c r="T52" s="814"/>
      <c r="U52" s="814"/>
      <c r="V52" s="814"/>
      <c r="W52" s="814"/>
      <c r="X52" s="814"/>
      <c r="Y52" s="814"/>
      <c r="Z52" s="814"/>
      <c r="AA52" s="814"/>
      <c r="AB52" s="814"/>
      <c r="AC52" s="814"/>
      <c r="AD52" s="814"/>
      <c r="AE52" s="814"/>
      <c r="AF52" s="814"/>
      <c r="AG52" s="814"/>
      <c r="AH52" s="814"/>
      <c r="AI52" s="814"/>
      <c r="AJ52" s="814"/>
      <c r="AK52" s="895"/>
      <c r="AL52" s="830"/>
    </row>
    <row r="53" spans="1:38" s="810" customFormat="1" ht="12.75" x14ac:dyDescent="0.2">
      <c r="A53" s="813"/>
      <c r="B53" s="1905" t="s">
        <v>168</v>
      </c>
      <c r="C53" s="1906"/>
      <c r="D53" s="1906"/>
      <c r="E53" s="1906"/>
      <c r="F53" s="1906"/>
      <c r="G53" s="1906"/>
      <c r="H53" s="1906"/>
      <c r="I53" s="1906"/>
      <c r="J53" s="1906"/>
      <c r="K53" s="1906"/>
      <c r="L53" s="1906"/>
      <c r="M53" s="1906"/>
      <c r="N53" s="1906"/>
      <c r="O53" s="1906"/>
      <c r="P53" s="1906"/>
      <c r="Q53" s="1906"/>
      <c r="R53" s="1906"/>
      <c r="S53" s="1906"/>
      <c r="T53" s="1906"/>
      <c r="U53" s="1906"/>
      <c r="V53" s="1906"/>
      <c r="W53" s="1906"/>
      <c r="X53" s="1906"/>
      <c r="Y53" s="1906"/>
      <c r="Z53" s="1906"/>
      <c r="AA53" s="1906"/>
      <c r="AB53" s="1906"/>
      <c r="AC53" s="1906"/>
      <c r="AD53" s="1906"/>
      <c r="AE53" s="1906"/>
      <c r="AF53" s="1906"/>
      <c r="AG53" s="1906"/>
      <c r="AH53" s="1906"/>
      <c r="AI53" s="1906"/>
      <c r="AJ53" s="1906"/>
      <c r="AK53" s="1907"/>
      <c r="AL53" s="830"/>
    </row>
    <row r="54" spans="1:38" s="811" customFormat="1" ht="12" x14ac:dyDescent="0.2">
      <c r="A54" s="813"/>
      <c r="B54" s="894"/>
      <c r="C54" s="814"/>
      <c r="D54" s="857"/>
      <c r="E54" s="857"/>
      <c r="F54" s="857"/>
      <c r="G54" s="857"/>
      <c r="H54" s="857"/>
      <c r="I54" s="857"/>
      <c r="J54" s="857"/>
      <c r="K54" s="857"/>
      <c r="L54" s="857"/>
      <c r="M54" s="857"/>
      <c r="N54" s="857"/>
      <c r="O54" s="857"/>
      <c r="P54" s="857"/>
      <c r="Q54" s="857"/>
      <c r="R54" s="857"/>
      <c r="S54" s="857"/>
      <c r="T54" s="857"/>
      <c r="U54" s="857"/>
      <c r="V54" s="857"/>
      <c r="W54" s="857"/>
      <c r="X54" s="857"/>
      <c r="Y54" s="857"/>
      <c r="Z54" s="857"/>
      <c r="AA54" s="857"/>
      <c r="AB54" s="857"/>
      <c r="AC54" s="857"/>
      <c r="AD54" s="857"/>
      <c r="AE54" s="857"/>
      <c r="AF54" s="857"/>
      <c r="AG54" s="857"/>
      <c r="AH54" s="857"/>
      <c r="AI54" s="857"/>
      <c r="AJ54" s="857"/>
      <c r="AK54" s="901"/>
      <c r="AL54" s="830"/>
    </row>
    <row r="55" spans="1:38" s="811" customFormat="1" ht="14.25" customHeight="1" x14ac:dyDescent="0.2">
      <c r="A55" s="813"/>
      <c r="B55" s="1912" t="s">
        <v>169</v>
      </c>
      <c r="C55" s="1919"/>
      <c r="D55" s="886">
        <v>151010</v>
      </c>
      <c r="E55" s="861"/>
      <c r="F55" s="861"/>
      <c r="G55" s="861"/>
      <c r="H55" s="882">
        <v>157250</v>
      </c>
      <c r="I55" s="847" t="s">
        <v>153</v>
      </c>
      <c r="J55" s="822"/>
      <c r="K55" s="886">
        <v>151010</v>
      </c>
      <c r="L55" s="861"/>
      <c r="M55" s="861"/>
      <c r="N55" s="861"/>
      <c r="O55" s="882">
        <v>157250</v>
      </c>
      <c r="P55" s="847" t="s">
        <v>153</v>
      </c>
      <c r="Q55" s="822"/>
      <c r="R55" s="886">
        <v>151010</v>
      </c>
      <c r="S55" s="861"/>
      <c r="T55" s="861"/>
      <c r="U55" s="861"/>
      <c r="V55" s="882">
        <v>157250</v>
      </c>
      <c r="W55" s="847" t="s">
        <v>153</v>
      </c>
      <c r="X55" s="822"/>
      <c r="Y55" s="886">
        <v>151010</v>
      </c>
      <c r="Z55" s="861"/>
      <c r="AA55" s="861"/>
      <c r="AB55" s="861"/>
      <c r="AC55" s="882">
        <v>157250</v>
      </c>
      <c r="AD55" s="847" t="s">
        <v>153</v>
      </c>
      <c r="AE55" s="822"/>
      <c r="AF55" s="886">
        <v>151010</v>
      </c>
      <c r="AG55" s="861"/>
      <c r="AH55" s="861"/>
      <c r="AI55" s="861"/>
      <c r="AJ55" s="882">
        <v>157250</v>
      </c>
      <c r="AK55" s="906" t="s">
        <v>153</v>
      </c>
      <c r="AL55" s="830"/>
    </row>
    <row r="56" spans="1:38" s="812" customFormat="1" ht="15" customHeight="1" outlineLevel="1" x14ac:dyDescent="0.2">
      <c r="A56" s="830"/>
      <c r="B56" s="1914"/>
      <c r="C56" s="1918"/>
      <c r="D56" s="846" t="s">
        <v>395</v>
      </c>
      <c r="E56" s="862"/>
      <c r="F56" s="862"/>
      <c r="G56" s="862"/>
      <c r="H56" s="883" t="s">
        <v>897</v>
      </c>
      <c r="I56" s="879" t="s">
        <v>108</v>
      </c>
      <c r="J56" s="822"/>
      <c r="K56" s="846" t="s">
        <v>395</v>
      </c>
      <c r="L56" s="862"/>
      <c r="M56" s="862"/>
      <c r="N56" s="862"/>
      <c r="O56" s="883" t="s">
        <v>897</v>
      </c>
      <c r="P56" s="879" t="s">
        <v>108</v>
      </c>
      <c r="Q56" s="822"/>
      <c r="R56" s="846" t="s">
        <v>395</v>
      </c>
      <c r="S56" s="862"/>
      <c r="T56" s="862"/>
      <c r="U56" s="862"/>
      <c r="V56" s="883" t="s">
        <v>897</v>
      </c>
      <c r="W56" s="879" t="s">
        <v>108</v>
      </c>
      <c r="X56" s="822"/>
      <c r="Y56" s="846" t="s">
        <v>395</v>
      </c>
      <c r="Z56" s="862"/>
      <c r="AA56" s="862"/>
      <c r="AB56" s="862"/>
      <c r="AC56" s="883" t="s">
        <v>897</v>
      </c>
      <c r="AD56" s="879" t="s">
        <v>108</v>
      </c>
      <c r="AE56" s="822"/>
      <c r="AF56" s="846" t="s">
        <v>395</v>
      </c>
      <c r="AG56" s="862"/>
      <c r="AH56" s="862"/>
      <c r="AI56" s="862"/>
      <c r="AJ56" s="883" t="s">
        <v>897</v>
      </c>
      <c r="AK56" s="903" t="s">
        <v>108</v>
      </c>
      <c r="AL56" s="830"/>
    </row>
    <row r="57" spans="1:38" s="810" customFormat="1" ht="12" outlineLevel="1" x14ac:dyDescent="0.2">
      <c r="A57" s="813"/>
      <c r="B57" s="1910" t="str">
        <f>T(Budget!C53)</f>
        <v>Under Grad</v>
      </c>
      <c r="C57" s="1911"/>
      <c r="D57" s="849">
        <f>ROUND(((Budget!G53*Budget!K53)*0.0765),0)</f>
        <v>0</v>
      </c>
      <c r="E57" s="863"/>
      <c r="F57" s="863"/>
      <c r="G57" s="863"/>
      <c r="H57" s="850">
        <f>ROUND((Budget!M53*0.01),0)</f>
        <v>0</v>
      </c>
      <c r="I57" s="856">
        <f>SUM(D57:H57)</f>
        <v>0</v>
      </c>
      <c r="J57" s="822"/>
      <c r="K57" s="849">
        <f>ROUND(((Budget!T53*Budget!W53)*0.0765),0)</f>
        <v>0</v>
      </c>
      <c r="L57" s="863"/>
      <c r="M57" s="863"/>
      <c r="N57" s="863"/>
      <c r="O57" s="850">
        <f>ROUND((Budget!Y53*0.01),0)</f>
        <v>0</v>
      </c>
      <c r="P57" s="856">
        <f>SUM(K57:O57)</f>
        <v>0</v>
      </c>
      <c r="Q57" s="822"/>
      <c r="R57" s="849">
        <f>ROUND(((Budget!AF53*Budget!AI53)*0.0765),0)</f>
        <v>0</v>
      </c>
      <c r="S57" s="863"/>
      <c r="T57" s="863"/>
      <c r="U57" s="863"/>
      <c r="V57" s="850">
        <f>ROUND((Budget!AK53*0.01),0)</f>
        <v>0</v>
      </c>
      <c r="W57" s="856">
        <f>SUM(R57:V57)</f>
        <v>0</v>
      </c>
      <c r="X57" s="822"/>
      <c r="Y57" s="849">
        <f>ROUND(((Budget!AR53*Budget!AU53)*0.0765),0)</f>
        <v>0</v>
      </c>
      <c r="Z57" s="863"/>
      <c r="AA57" s="863"/>
      <c r="AB57" s="863"/>
      <c r="AC57" s="850">
        <f>ROUND((Budget!AW53*0.01),0)</f>
        <v>0</v>
      </c>
      <c r="AD57" s="856">
        <f>SUM(Y57:AC57)</f>
        <v>0</v>
      </c>
      <c r="AE57" s="822"/>
      <c r="AF57" s="849">
        <f>ROUND(((Budget!BD53*Budget!BG53)*0.0765),0)</f>
        <v>0</v>
      </c>
      <c r="AG57" s="863"/>
      <c r="AH57" s="863"/>
      <c r="AI57" s="863"/>
      <c r="AJ57" s="850">
        <f>ROUND((Budget!BI53*0.01),0)</f>
        <v>0</v>
      </c>
      <c r="AK57" s="904">
        <f>SUM(AF57:AJ57)</f>
        <v>0</v>
      </c>
      <c r="AL57" s="830"/>
    </row>
    <row r="58" spans="1:38" s="810" customFormat="1" ht="12" outlineLevel="1" x14ac:dyDescent="0.2">
      <c r="A58" s="813"/>
      <c r="B58" s="1910" t="str">
        <f>T(Budget!C54)</f>
        <v>Under Grad</v>
      </c>
      <c r="C58" s="1911"/>
      <c r="D58" s="849">
        <f>ROUND(((Budget!G54*Budget!K54)*0.0765),0)</f>
        <v>0</v>
      </c>
      <c r="E58" s="863"/>
      <c r="F58" s="863"/>
      <c r="G58" s="863"/>
      <c r="H58" s="850">
        <f>ROUND((Budget!M54*0.01),0)</f>
        <v>0</v>
      </c>
      <c r="I58" s="856">
        <f t="shared" ref="I58:I61" si="43">SUM(D58:H58)</f>
        <v>0</v>
      </c>
      <c r="J58" s="822"/>
      <c r="K58" s="849">
        <f>ROUND(((Budget!T54*Budget!W54)*0.0765),0)</f>
        <v>0</v>
      </c>
      <c r="L58" s="863"/>
      <c r="M58" s="863"/>
      <c r="N58" s="863"/>
      <c r="O58" s="850">
        <f>ROUND((Budget!Y54*0.01),0)</f>
        <v>0</v>
      </c>
      <c r="P58" s="856">
        <f t="shared" ref="P58:P62" si="44">SUM(K58:O58)</f>
        <v>0</v>
      </c>
      <c r="Q58" s="822"/>
      <c r="R58" s="849">
        <f>ROUND(((Budget!AF54*Budget!AI54)*0.0765),0)</f>
        <v>0</v>
      </c>
      <c r="S58" s="863"/>
      <c r="T58" s="863"/>
      <c r="U58" s="863"/>
      <c r="V58" s="850">
        <f>ROUND((Budget!AK54*0.01),0)</f>
        <v>0</v>
      </c>
      <c r="W58" s="856">
        <f t="shared" ref="W58:W62" si="45">SUM(R58:V58)</f>
        <v>0</v>
      </c>
      <c r="X58" s="822"/>
      <c r="Y58" s="849">
        <f>ROUND(((Budget!AR54*Budget!AU54)*0.0765),0)</f>
        <v>0</v>
      </c>
      <c r="Z58" s="863"/>
      <c r="AA58" s="863"/>
      <c r="AB58" s="863"/>
      <c r="AC58" s="850">
        <f>ROUND((Budget!AW54*0.01),0)</f>
        <v>0</v>
      </c>
      <c r="AD58" s="856">
        <f t="shared" ref="AD58:AD62" si="46">SUM(Y58:AC58)</f>
        <v>0</v>
      </c>
      <c r="AE58" s="822"/>
      <c r="AF58" s="849">
        <f>ROUND(((Budget!BD54*Budget!BG54)*0.0765),0)</f>
        <v>0</v>
      </c>
      <c r="AG58" s="863"/>
      <c r="AH58" s="863"/>
      <c r="AI58" s="863"/>
      <c r="AJ58" s="850">
        <f>ROUND((Budget!BI54*0.01),0)</f>
        <v>0</v>
      </c>
      <c r="AK58" s="904">
        <f t="shared" ref="AK58:AK62" si="47">SUM(AF58:AJ58)</f>
        <v>0</v>
      </c>
      <c r="AL58" s="830"/>
    </row>
    <row r="59" spans="1:38" s="810" customFormat="1" ht="12" outlineLevel="1" x14ac:dyDescent="0.2">
      <c r="A59" s="813"/>
      <c r="B59" s="1910" t="str">
        <f>T(Budget!C55)</f>
        <v>Under Grad</v>
      </c>
      <c r="C59" s="1911"/>
      <c r="D59" s="849">
        <f>ROUND(((Budget!G55*Budget!K55)*0.0765),0)</f>
        <v>0</v>
      </c>
      <c r="E59" s="863"/>
      <c r="F59" s="863"/>
      <c r="G59" s="863"/>
      <c r="H59" s="850">
        <f>ROUND((Budget!M55*0.01),0)</f>
        <v>0</v>
      </c>
      <c r="I59" s="856">
        <f t="shared" si="43"/>
        <v>0</v>
      </c>
      <c r="J59" s="822"/>
      <c r="K59" s="849">
        <f>ROUND(((Budget!T55*Budget!W55)*0.0765),0)</f>
        <v>0</v>
      </c>
      <c r="L59" s="863"/>
      <c r="M59" s="863"/>
      <c r="N59" s="863"/>
      <c r="O59" s="850">
        <f>ROUND((Budget!Y55*0.01),0)</f>
        <v>0</v>
      </c>
      <c r="P59" s="856">
        <f t="shared" si="44"/>
        <v>0</v>
      </c>
      <c r="Q59" s="822"/>
      <c r="R59" s="849">
        <f>ROUND(((Budget!AF55*Budget!AI55)*0.0765),0)</f>
        <v>0</v>
      </c>
      <c r="S59" s="863"/>
      <c r="T59" s="863"/>
      <c r="U59" s="863"/>
      <c r="V59" s="850">
        <f>ROUND((Budget!AK55*0.01),0)</f>
        <v>0</v>
      </c>
      <c r="W59" s="856">
        <f t="shared" si="45"/>
        <v>0</v>
      </c>
      <c r="X59" s="822"/>
      <c r="Y59" s="849">
        <f>ROUND(((Budget!AR55*Budget!AU55)*0.0765),0)</f>
        <v>0</v>
      </c>
      <c r="Z59" s="863"/>
      <c r="AA59" s="863"/>
      <c r="AB59" s="863"/>
      <c r="AC59" s="850">
        <f>ROUND((Budget!AW55*0.01),0)</f>
        <v>0</v>
      </c>
      <c r="AD59" s="856">
        <f t="shared" si="46"/>
        <v>0</v>
      </c>
      <c r="AE59" s="822"/>
      <c r="AF59" s="849">
        <f>ROUND(((Budget!BD55*Budget!BG55)*0.0765),0)</f>
        <v>0</v>
      </c>
      <c r="AG59" s="863"/>
      <c r="AH59" s="863"/>
      <c r="AI59" s="863"/>
      <c r="AJ59" s="850">
        <f>ROUND((Budget!BI55*0.01),0)</f>
        <v>0</v>
      </c>
      <c r="AK59" s="904">
        <f t="shared" si="47"/>
        <v>0</v>
      </c>
      <c r="AL59" s="830"/>
    </row>
    <row r="60" spans="1:38" s="810" customFormat="1" ht="12" outlineLevel="1" x14ac:dyDescent="0.2">
      <c r="A60" s="813"/>
      <c r="B60" s="1910" t="str">
        <f>T(Budget!C56)</f>
        <v>Graduate</v>
      </c>
      <c r="C60" s="1911"/>
      <c r="D60" s="849">
        <f>ROUND(((Budget!G56*Budget!K56)*0.0765),0)</f>
        <v>0</v>
      </c>
      <c r="E60" s="863"/>
      <c r="F60" s="863"/>
      <c r="G60" s="863"/>
      <c r="H60" s="850">
        <f>ROUND((Budget!M56*0.01),0)</f>
        <v>0</v>
      </c>
      <c r="I60" s="856">
        <f t="shared" si="43"/>
        <v>0</v>
      </c>
      <c r="J60" s="822"/>
      <c r="K60" s="849">
        <f>ROUND(((Budget!T56*Budget!W56)*0.0765),0)</f>
        <v>0</v>
      </c>
      <c r="L60" s="863"/>
      <c r="M60" s="863"/>
      <c r="N60" s="863"/>
      <c r="O60" s="850">
        <f>ROUND((Budget!Y56*0.01),0)</f>
        <v>0</v>
      </c>
      <c r="P60" s="856">
        <f t="shared" si="44"/>
        <v>0</v>
      </c>
      <c r="Q60" s="822"/>
      <c r="R60" s="849">
        <f>ROUND(((Budget!AF56*Budget!AI56)*0.0765),0)</f>
        <v>0</v>
      </c>
      <c r="S60" s="863"/>
      <c r="T60" s="863"/>
      <c r="U60" s="863"/>
      <c r="V60" s="850">
        <f>ROUND((Budget!AK56*0.01),0)</f>
        <v>0</v>
      </c>
      <c r="W60" s="856">
        <f t="shared" si="45"/>
        <v>0</v>
      </c>
      <c r="X60" s="822"/>
      <c r="Y60" s="849">
        <f>ROUND(((Budget!AR56*Budget!AU56)*0.0765),0)</f>
        <v>0</v>
      </c>
      <c r="Z60" s="863"/>
      <c r="AA60" s="863"/>
      <c r="AB60" s="863"/>
      <c r="AC60" s="850">
        <f>ROUND((Budget!AW56*0.01),0)</f>
        <v>0</v>
      </c>
      <c r="AD60" s="856">
        <f t="shared" si="46"/>
        <v>0</v>
      </c>
      <c r="AE60" s="822"/>
      <c r="AF60" s="849">
        <f>ROUND(((Budget!BD56*Budget!BG56)*0.0765),0)</f>
        <v>0</v>
      </c>
      <c r="AG60" s="863"/>
      <c r="AH60" s="863"/>
      <c r="AI60" s="863"/>
      <c r="AJ60" s="850">
        <f>ROUND((Budget!BI56*0.01),0)</f>
        <v>0</v>
      </c>
      <c r="AK60" s="904">
        <f t="shared" si="47"/>
        <v>0</v>
      </c>
      <c r="AL60" s="830"/>
    </row>
    <row r="61" spans="1:38" s="810" customFormat="1" ht="12" outlineLevel="1" x14ac:dyDescent="0.2">
      <c r="A61" s="813"/>
      <c r="B61" s="1910" t="str">
        <f>T(Budget!C57)</f>
        <v>Graduate</v>
      </c>
      <c r="C61" s="1911"/>
      <c r="D61" s="849">
        <f>ROUND(((Budget!G57*Budget!K57)*0.0765),0)</f>
        <v>0</v>
      </c>
      <c r="E61" s="863"/>
      <c r="F61" s="863"/>
      <c r="G61" s="863"/>
      <c r="H61" s="850">
        <f>ROUND((Budget!M57*0.01),0)</f>
        <v>0</v>
      </c>
      <c r="I61" s="856">
        <f t="shared" si="43"/>
        <v>0</v>
      </c>
      <c r="J61" s="822"/>
      <c r="K61" s="849">
        <f>ROUND(((Budget!T57*Budget!W57)*0.0765),0)</f>
        <v>0</v>
      </c>
      <c r="L61" s="863"/>
      <c r="M61" s="863"/>
      <c r="N61" s="863"/>
      <c r="O61" s="850">
        <f>ROUND((Budget!Y57*0.01),0)</f>
        <v>0</v>
      </c>
      <c r="P61" s="856">
        <f t="shared" si="44"/>
        <v>0</v>
      </c>
      <c r="Q61" s="822"/>
      <c r="R61" s="849">
        <f>ROUND(((Budget!AF57*Budget!AI57)*0.0765),0)</f>
        <v>0</v>
      </c>
      <c r="S61" s="863"/>
      <c r="T61" s="863"/>
      <c r="U61" s="863"/>
      <c r="V61" s="850">
        <f>ROUND((Budget!AK57*0.01),0)</f>
        <v>0</v>
      </c>
      <c r="W61" s="856">
        <f t="shared" si="45"/>
        <v>0</v>
      </c>
      <c r="X61" s="822"/>
      <c r="Y61" s="849">
        <f>ROUND(((Budget!AR57*Budget!AU57)*0.0765),0)</f>
        <v>0</v>
      </c>
      <c r="Z61" s="863"/>
      <c r="AA61" s="863"/>
      <c r="AB61" s="863"/>
      <c r="AC61" s="850">
        <f>ROUND((Budget!AW57*0.01),0)</f>
        <v>0</v>
      </c>
      <c r="AD61" s="856">
        <f t="shared" si="46"/>
        <v>0</v>
      </c>
      <c r="AE61" s="822"/>
      <c r="AF61" s="849">
        <f>ROUND(((Budget!BD57*Budget!BG57)*0.0765),0)</f>
        <v>0</v>
      </c>
      <c r="AG61" s="863"/>
      <c r="AH61" s="863"/>
      <c r="AI61" s="863"/>
      <c r="AJ61" s="850">
        <f>ROUND((Budget!BI57*0.01),0)</f>
        <v>0</v>
      </c>
      <c r="AK61" s="904">
        <f t="shared" si="47"/>
        <v>0</v>
      </c>
      <c r="AL61" s="830"/>
    </row>
    <row r="62" spans="1:38" s="810" customFormat="1" ht="12" outlineLevel="1" x14ac:dyDescent="0.2">
      <c r="A62" s="813"/>
      <c r="B62" s="1910" t="str">
        <f>T(Budget!C58)</f>
        <v>Graduate</v>
      </c>
      <c r="C62" s="1911"/>
      <c r="D62" s="849">
        <f>ROUND(((Budget!G58*Budget!K58)*0.0765),0)</f>
        <v>0</v>
      </c>
      <c r="E62" s="863"/>
      <c r="F62" s="863"/>
      <c r="G62" s="863"/>
      <c r="H62" s="850">
        <f>ROUND((Budget!M58*0.01),0)</f>
        <v>0</v>
      </c>
      <c r="I62" s="856">
        <f t="shared" ref="I62" si="48">SUM(D62:H62)</f>
        <v>0</v>
      </c>
      <c r="J62" s="831"/>
      <c r="K62" s="849">
        <f>ROUND(((Budget!T58*Budget!W58)*0.0765),0)</f>
        <v>0</v>
      </c>
      <c r="L62" s="863"/>
      <c r="M62" s="863"/>
      <c r="N62" s="863"/>
      <c r="O62" s="850">
        <f>ROUND((Budget!Y58*0.01),0)</f>
        <v>0</v>
      </c>
      <c r="P62" s="856">
        <f t="shared" si="44"/>
        <v>0</v>
      </c>
      <c r="Q62" s="831"/>
      <c r="R62" s="849">
        <f>ROUND(((Budget!AF58*Budget!AI58)*0.0765),0)</f>
        <v>0</v>
      </c>
      <c r="S62" s="863"/>
      <c r="T62" s="863"/>
      <c r="U62" s="863"/>
      <c r="V62" s="850">
        <f>ROUND((Budget!AK58*0.01),0)</f>
        <v>0</v>
      </c>
      <c r="W62" s="856">
        <f t="shared" si="45"/>
        <v>0</v>
      </c>
      <c r="X62" s="831"/>
      <c r="Y62" s="849">
        <f>ROUND(((Budget!AR58*Budget!AU58)*0.0765),0)</f>
        <v>0</v>
      </c>
      <c r="Z62" s="863"/>
      <c r="AA62" s="863"/>
      <c r="AB62" s="863"/>
      <c r="AC62" s="850">
        <f>ROUND((Budget!AW58*0.01),0)</f>
        <v>0</v>
      </c>
      <c r="AD62" s="856">
        <f t="shared" si="46"/>
        <v>0</v>
      </c>
      <c r="AE62" s="831"/>
      <c r="AF62" s="849">
        <f>ROUND(((Budget!BD58*Budget!BG58)*0.0765),0)</f>
        <v>0</v>
      </c>
      <c r="AG62" s="863"/>
      <c r="AH62" s="863"/>
      <c r="AI62" s="863"/>
      <c r="AJ62" s="850">
        <f>ROUND((Budget!BI58*0.01),0)</f>
        <v>0</v>
      </c>
      <c r="AK62" s="904">
        <f t="shared" si="47"/>
        <v>0</v>
      </c>
      <c r="AL62" s="830"/>
    </row>
    <row r="63" spans="1:38" s="810" customFormat="1" ht="12" outlineLevel="1" x14ac:dyDescent="0.2">
      <c r="A63" s="813"/>
      <c r="B63" s="900"/>
      <c r="C63" s="823"/>
      <c r="D63" s="827">
        <f>SUM(D57:D62)</f>
        <v>0</v>
      </c>
      <c r="E63" s="827"/>
      <c r="F63" s="827"/>
      <c r="G63" s="827"/>
      <c r="H63" s="827">
        <f t="shared" ref="H63:I63" si="49">SUM(H57:H62)</f>
        <v>0</v>
      </c>
      <c r="I63" s="827">
        <f t="shared" si="49"/>
        <v>0</v>
      </c>
      <c r="J63" s="825"/>
      <c r="K63" s="827">
        <f>SUM(K57:K62)</f>
        <v>0</v>
      </c>
      <c r="L63" s="827"/>
      <c r="M63" s="827"/>
      <c r="N63" s="827"/>
      <c r="O63" s="827">
        <f t="shared" ref="O63" si="50">SUM(O57:O62)</f>
        <v>0</v>
      </c>
      <c r="P63" s="827">
        <f t="shared" ref="P63" si="51">SUM(P57:P62)</f>
        <v>0</v>
      </c>
      <c r="Q63" s="825"/>
      <c r="R63" s="827">
        <f>SUM(R57:R62)</f>
        <v>0</v>
      </c>
      <c r="S63" s="827"/>
      <c r="T63" s="827"/>
      <c r="U63" s="827"/>
      <c r="V63" s="827">
        <f t="shared" ref="V63" si="52">SUM(V57:V62)</f>
        <v>0</v>
      </c>
      <c r="W63" s="827">
        <f t="shared" ref="W63" si="53">SUM(W57:W62)</f>
        <v>0</v>
      </c>
      <c r="X63" s="825"/>
      <c r="Y63" s="827">
        <f>SUM(Y57:Y62)</f>
        <v>0</v>
      </c>
      <c r="Z63" s="827"/>
      <c r="AA63" s="827"/>
      <c r="AB63" s="827"/>
      <c r="AC63" s="827">
        <f t="shared" ref="AC63" si="54">SUM(AC57:AC62)</f>
        <v>0</v>
      </c>
      <c r="AD63" s="827">
        <f t="shared" ref="AD63" si="55">SUM(AD57:AD62)</f>
        <v>0</v>
      </c>
      <c r="AE63" s="825"/>
      <c r="AF63" s="827">
        <f>SUM(AF57:AF62)</f>
        <v>0</v>
      </c>
      <c r="AG63" s="827"/>
      <c r="AH63" s="827"/>
      <c r="AI63" s="827"/>
      <c r="AJ63" s="827">
        <f t="shared" ref="AJ63" si="56">SUM(AJ57:AJ62)</f>
        <v>0</v>
      </c>
      <c r="AK63" s="829">
        <f t="shared" ref="AK63" si="57">SUM(AK57:AK62)</f>
        <v>0</v>
      </c>
      <c r="AL63" s="830"/>
    </row>
    <row r="64" spans="1:38" s="811" customFormat="1" ht="12" outlineLevel="1" x14ac:dyDescent="0.2">
      <c r="A64" s="813"/>
      <c r="B64" s="894"/>
      <c r="C64" s="814"/>
      <c r="D64" s="857"/>
      <c r="E64" s="857"/>
      <c r="F64" s="857"/>
      <c r="G64" s="857"/>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c r="AF64" s="857"/>
      <c r="AG64" s="857"/>
      <c r="AH64" s="857"/>
      <c r="AI64" s="857"/>
      <c r="AJ64" s="857"/>
      <c r="AK64" s="901"/>
      <c r="AL64" s="830"/>
    </row>
    <row r="65" spans="1:38" s="811" customFormat="1" ht="15" customHeight="1" outlineLevel="1" x14ac:dyDescent="0.2">
      <c r="A65" s="813"/>
      <c r="B65" s="1912" t="s">
        <v>174</v>
      </c>
      <c r="C65" s="1919"/>
      <c r="D65" s="886">
        <v>151010</v>
      </c>
      <c r="E65" s="861"/>
      <c r="F65" s="861"/>
      <c r="G65" s="861"/>
      <c r="H65" s="882">
        <v>157250</v>
      </c>
      <c r="I65" s="847" t="s">
        <v>153</v>
      </c>
      <c r="J65" s="822"/>
      <c r="K65" s="886">
        <v>151010</v>
      </c>
      <c r="L65" s="861"/>
      <c r="M65" s="861"/>
      <c r="N65" s="861"/>
      <c r="O65" s="882">
        <v>157250</v>
      </c>
      <c r="P65" s="847" t="s">
        <v>153</v>
      </c>
      <c r="Q65" s="822"/>
      <c r="R65" s="886">
        <v>151010</v>
      </c>
      <c r="S65" s="861"/>
      <c r="T65" s="861"/>
      <c r="U65" s="861"/>
      <c r="V65" s="882">
        <v>157250</v>
      </c>
      <c r="W65" s="847" t="s">
        <v>153</v>
      </c>
      <c r="X65" s="822"/>
      <c r="Y65" s="886">
        <v>151010</v>
      </c>
      <c r="Z65" s="861"/>
      <c r="AA65" s="861"/>
      <c r="AB65" s="861"/>
      <c r="AC65" s="882">
        <v>157250</v>
      </c>
      <c r="AD65" s="847" t="s">
        <v>153</v>
      </c>
      <c r="AE65" s="822"/>
      <c r="AF65" s="886">
        <v>151010</v>
      </c>
      <c r="AG65" s="861"/>
      <c r="AH65" s="861"/>
      <c r="AI65" s="861"/>
      <c r="AJ65" s="882">
        <v>157250</v>
      </c>
      <c r="AK65" s="906" t="s">
        <v>153</v>
      </c>
      <c r="AL65" s="830"/>
    </row>
    <row r="66" spans="1:38" s="812" customFormat="1" ht="15" customHeight="1" outlineLevel="1" x14ac:dyDescent="0.2">
      <c r="A66" s="830"/>
      <c r="B66" s="1914"/>
      <c r="C66" s="1918"/>
      <c r="D66" s="846" t="s">
        <v>395</v>
      </c>
      <c r="E66" s="862"/>
      <c r="F66" s="862"/>
      <c r="G66" s="862"/>
      <c r="H66" s="883" t="s">
        <v>897</v>
      </c>
      <c r="I66" s="879" t="s">
        <v>108</v>
      </c>
      <c r="J66" s="822"/>
      <c r="K66" s="846" t="s">
        <v>395</v>
      </c>
      <c r="L66" s="862"/>
      <c r="M66" s="862"/>
      <c r="N66" s="862"/>
      <c r="O66" s="883" t="s">
        <v>897</v>
      </c>
      <c r="P66" s="879" t="s">
        <v>108</v>
      </c>
      <c r="Q66" s="822"/>
      <c r="R66" s="846" t="s">
        <v>395</v>
      </c>
      <c r="S66" s="862"/>
      <c r="T66" s="862"/>
      <c r="U66" s="862"/>
      <c r="V66" s="883" t="s">
        <v>897</v>
      </c>
      <c r="W66" s="879" t="s">
        <v>108</v>
      </c>
      <c r="X66" s="822"/>
      <c r="Y66" s="846" t="s">
        <v>395</v>
      </c>
      <c r="Z66" s="862"/>
      <c r="AA66" s="862"/>
      <c r="AB66" s="862"/>
      <c r="AC66" s="883" t="s">
        <v>897</v>
      </c>
      <c r="AD66" s="879" t="s">
        <v>108</v>
      </c>
      <c r="AE66" s="822"/>
      <c r="AF66" s="846" t="s">
        <v>395</v>
      </c>
      <c r="AG66" s="862"/>
      <c r="AH66" s="862"/>
      <c r="AI66" s="862"/>
      <c r="AJ66" s="883" t="s">
        <v>897</v>
      </c>
      <c r="AK66" s="903" t="s">
        <v>108</v>
      </c>
      <c r="AL66" s="830"/>
    </row>
    <row r="67" spans="1:38" s="810" customFormat="1" ht="12" outlineLevel="1" x14ac:dyDescent="0.2">
      <c r="A67" s="813"/>
      <c r="B67" s="1910" t="str">
        <f>T(Budget!C61)</f>
        <v>Educational Stipend</v>
      </c>
      <c r="C67" s="1911"/>
      <c r="D67" s="849">
        <f>ROUND((Budget!K61*0.0765),0)</f>
        <v>0</v>
      </c>
      <c r="E67" s="863"/>
      <c r="F67" s="863"/>
      <c r="G67" s="863"/>
      <c r="H67" s="850">
        <f>ROUND((Budget!M61*0.01),0)</f>
        <v>0</v>
      </c>
      <c r="I67" s="856">
        <f>SUM(D67:H67)</f>
        <v>0</v>
      </c>
      <c r="J67" s="822"/>
      <c r="K67" s="849">
        <f>ROUND((Budget!W61*0.0765),0)</f>
        <v>0</v>
      </c>
      <c r="L67" s="863"/>
      <c r="M67" s="863"/>
      <c r="N67" s="863"/>
      <c r="O67" s="850">
        <f>ROUND((Budget!Y61*0.01),0)</f>
        <v>0</v>
      </c>
      <c r="P67" s="856">
        <f>SUM(K67:O67)</f>
        <v>0</v>
      </c>
      <c r="Q67" s="822"/>
      <c r="R67" s="849">
        <f>ROUND((Budget!AI61*0.0765),0)</f>
        <v>0</v>
      </c>
      <c r="S67" s="863"/>
      <c r="T67" s="863"/>
      <c r="U67" s="863"/>
      <c r="V67" s="850">
        <f>ROUND((Budget!AK61*0.01),0)</f>
        <v>0</v>
      </c>
      <c r="W67" s="856">
        <f>SUM(R67:V67)</f>
        <v>0</v>
      </c>
      <c r="X67" s="822"/>
      <c r="Y67" s="849">
        <f>ROUND((Budget!AU61*0.0765),0)</f>
        <v>0</v>
      </c>
      <c r="Z67" s="863"/>
      <c r="AA67" s="863"/>
      <c r="AB67" s="863"/>
      <c r="AC67" s="850">
        <f>ROUND((Budget!AW61*0.01),0)</f>
        <v>0</v>
      </c>
      <c r="AD67" s="856">
        <f>SUM(Y67:AC67)</f>
        <v>0</v>
      </c>
      <c r="AE67" s="822"/>
      <c r="AF67" s="849">
        <f>ROUND((Budget!BG609*0.0765),0)</f>
        <v>0</v>
      </c>
      <c r="AG67" s="863"/>
      <c r="AH67" s="863"/>
      <c r="AI67" s="863"/>
      <c r="AJ67" s="850">
        <f>ROUND((Budget!BI61*0.01),0)</f>
        <v>0</v>
      </c>
      <c r="AK67" s="904">
        <f>SUM(AF67:AJ67)</f>
        <v>0</v>
      </c>
      <c r="AL67" s="830"/>
    </row>
    <row r="68" spans="1:38" s="810" customFormat="1" ht="12" outlineLevel="1" x14ac:dyDescent="0.2">
      <c r="A68" s="813"/>
      <c r="B68" s="1910" t="str">
        <f>T(Budget!C62)</f>
        <v>Educational Stipend</v>
      </c>
      <c r="C68" s="1911"/>
      <c r="D68" s="849">
        <f>ROUND((Budget!K62*0.0765),0)</f>
        <v>0</v>
      </c>
      <c r="E68" s="863"/>
      <c r="F68" s="863"/>
      <c r="G68" s="863"/>
      <c r="H68" s="850">
        <f>ROUND((Budget!M62*0.01),0)</f>
        <v>0</v>
      </c>
      <c r="I68" s="856">
        <f t="shared" ref="I68:I72" si="58">SUM(D68:H68)</f>
        <v>0</v>
      </c>
      <c r="J68" s="822"/>
      <c r="K68" s="849">
        <f>ROUND((Budget!W62*0.0765),0)</f>
        <v>0</v>
      </c>
      <c r="L68" s="863"/>
      <c r="M68" s="863"/>
      <c r="N68" s="863"/>
      <c r="O68" s="850">
        <f>ROUND((Budget!Y62*0.01),0)</f>
        <v>0</v>
      </c>
      <c r="P68" s="856">
        <f t="shared" ref="P68:P72" si="59">SUM(K68:O68)</f>
        <v>0</v>
      </c>
      <c r="Q68" s="822"/>
      <c r="R68" s="849">
        <f>ROUND((Budget!AI62*0.0765),0)</f>
        <v>0</v>
      </c>
      <c r="S68" s="863"/>
      <c r="T68" s="863"/>
      <c r="U68" s="863"/>
      <c r="V68" s="850">
        <f>ROUND((Budget!AK62*0.01),0)</f>
        <v>0</v>
      </c>
      <c r="W68" s="856">
        <f t="shared" ref="W68:W72" si="60">SUM(R68:V68)</f>
        <v>0</v>
      </c>
      <c r="X68" s="822"/>
      <c r="Y68" s="849">
        <f>ROUND((Budget!AU62*0.0765),0)</f>
        <v>0</v>
      </c>
      <c r="Z68" s="863"/>
      <c r="AA68" s="863"/>
      <c r="AB68" s="863"/>
      <c r="AC68" s="850">
        <f>ROUND((Budget!AW62*0.01),0)</f>
        <v>0</v>
      </c>
      <c r="AD68" s="856">
        <f t="shared" ref="AD68:AD72" si="61">SUM(Y68:AC68)</f>
        <v>0</v>
      </c>
      <c r="AE68" s="822"/>
      <c r="AF68" s="849">
        <f>ROUND((Budget!BG610*0.0765),0)</f>
        <v>0</v>
      </c>
      <c r="AG68" s="863"/>
      <c r="AH68" s="863"/>
      <c r="AI68" s="863"/>
      <c r="AJ68" s="850">
        <f>ROUND((Budget!BI62*0.01),0)</f>
        <v>0</v>
      </c>
      <c r="AK68" s="904">
        <f t="shared" ref="AK68:AK72" si="62">SUM(AF68:AJ68)</f>
        <v>0</v>
      </c>
      <c r="AL68" s="830"/>
    </row>
    <row r="69" spans="1:38" s="810" customFormat="1" ht="12" outlineLevel="1" x14ac:dyDescent="0.2">
      <c r="A69" s="813"/>
      <c r="B69" s="1910" t="str">
        <f>T(Budget!C63)</f>
        <v>Educational Stipend</v>
      </c>
      <c r="C69" s="1911"/>
      <c r="D69" s="849">
        <f>ROUND((Budget!K63*0.0765),0)</f>
        <v>0</v>
      </c>
      <c r="E69" s="863"/>
      <c r="F69" s="863"/>
      <c r="G69" s="863"/>
      <c r="H69" s="850">
        <f>ROUND((Budget!M63*0.01),0)</f>
        <v>0</v>
      </c>
      <c r="I69" s="856">
        <f t="shared" si="58"/>
        <v>0</v>
      </c>
      <c r="J69" s="822"/>
      <c r="K69" s="849">
        <f>ROUND((Budget!W63*0.0765),0)</f>
        <v>0</v>
      </c>
      <c r="L69" s="863"/>
      <c r="M69" s="863"/>
      <c r="N69" s="863"/>
      <c r="O69" s="850">
        <f>ROUND((Budget!Y63*0.01),0)</f>
        <v>0</v>
      </c>
      <c r="P69" s="856">
        <f t="shared" si="59"/>
        <v>0</v>
      </c>
      <c r="Q69" s="822"/>
      <c r="R69" s="849">
        <f>ROUND((Budget!AI63*0.0765),0)</f>
        <v>0</v>
      </c>
      <c r="S69" s="863"/>
      <c r="T69" s="863"/>
      <c r="U69" s="863"/>
      <c r="V69" s="850">
        <f>ROUND((Budget!AK63*0.01),0)</f>
        <v>0</v>
      </c>
      <c r="W69" s="856">
        <f t="shared" si="60"/>
        <v>0</v>
      </c>
      <c r="X69" s="822"/>
      <c r="Y69" s="849">
        <f>ROUND((Budget!AU63*0.0765),0)</f>
        <v>0</v>
      </c>
      <c r="Z69" s="863"/>
      <c r="AA69" s="863"/>
      <c r="AB69" s="863"/>
      <c r="AC69" s="850">
        <f>ROUND((Budget!AW63*0.01),0)</f>
        <v>0</v>
      </c>
      <c r="AD69" s="856">
        <f t="shared" si="61"/>
        <v>0</v>
      </c>
      <c r="AE69" s="822"/>
      <c r="AF69" s="849">
        <f>ROUND((Budget!BG611*0.0765),0)</f>
        <v>0</v>
      </c>
      <c r="AG69" s="863"/>
      <c r="AH69" s="863"/>
      <c r="AI69" s="863"/>
      <c r="AJ69" s="850">
        <f>ROUND((Budget!BI63*0.01),0)</f>
        <v>0</v>
      </c>
      <c r="AK69" s="904">
        <f t="shared" si="62"/>
        <v>0</v>
      </c>
      <c r="AL69" s="830"/>
    </row>
    <row r="70" spans="1:38" s="810" customFormat="1" ht="12" outlineLevel="1" x14ac:dyDescent="0.2">
      <c r="A70" s="813"/>
      <c r="B70" s="1910" t="str">
        <f>T(Budget!C64)</f>
        <v>Educational Stipend</v>
      </c>
      <c r="C70" s="1911"/>
      <c r="D70" s="849">
        <f>ROUND((Budget!K64*0.0765),0)</f>
        <v>0</v>
      </c>
      <c r="E70" s="863"/>
      <c r="F70" s="863"/>
      <c r="G70" s="863"/>
      <c r="H70" s="850">
        <f>ROUND((Budget!M64*0.01),0)</f>
        <v>0</v>
      </c>
      <c r="I70" s="856">
        <f t="shared" si="58"/>
        <v>0</v>
      </c>
      <c r="J70" s="822"/>
      <c r="K70" s="849">
        <f>ROUND((Budget!W64*0.0765),0)</f>
        <v>0</v>
      </c>
      <c r="L70" s="863"/>
      <c r="M70" s="863"/>
      <c r="N70" s="863"/>
      <c r="O70" s="850">
        <f>ROUND((Budget!Y64*0.01),0)</f>
        <v>0</v>
      </c>
      <c r="P70" s="856">
        <f t="shared" si="59"/>
        <v>0</v>
      </c>
      <c r="Q70" s="822"/>
      <c r="R70" s="849">
        <f>ROUND((Budget!AI64*0.0765),0)</f>
        <v>0</v>
      </c>
      <c r="S70" s="863"/>
      <c r="T70" s="863"/>
      <c r="U70" s="863"/>
      <c r="V70" s="850">
        <f>ROUND((Budget!AK64*0.01),0)</f>
        <v>0</v>
      </c>
      <c r="W70" s="856">
        <f t="shared" si="60"/>
        <v>0</v>
      </c>
      <c r="X70" s="822"/>
      <c r="Y70" s="849">
        <f>ROUND((Budget!AU64*0.0765),0)</f>
        <v>0</v>
      </c>
      <c r="Z70" s="863"/>
      <c r="AA70" s="863"/>
      <c r="AB70" s="863"/>
      <c r="AC70" s="850">
        <f>ROUND((Budget!AW64*0.01),0)</f>
        <v>0</v>
      </c>
      <c r="AD70" s="856">
        <f t="shared" si="61"/>
        <v>0</v>
      </c>
      <c r="AE70" s="822"/>
      <c r="AF70" s="849">
        <f>ROUND((Budget!BG612*0.0765),0)</f>
        <v>0</v>
      </c>
      <c r="AG70" s="863"/>
      <c r="AH70" s="863"/>
      <c r="AI70" s="863"/>
      <c r="AJ70" s="850">
        <f>ROUND((Budget!BI64*0.01),0)</f>
        <v>0</v>
      </c>
      <c r="AK70" s="904">
        <f t="shared" si="62"/>
        <v>0</v>
      </c>
      <c r="AL70" s="830"/>
    </row>
    <row r="71" spans="1:38" s="810" customFormat="1" ht="12" outlineLevel="1" x14ac:dyDescent="0.2">
      <c r="A71" s="813"/>
      <c r="B71" s="1910" t="str">
        <f>T(Budget!C65)</f>
        <v>Grad Assistantship</v>
      </c>
      <c r="C71" s="1911"/>
      <c r="D71" s="849">
        <f>ROUND((Budget!K65*0.0765),0)</f>
        <v>0</v>
      </c>
      <c r="E71" s="863"/>
      <c r="F71" s="863"/>
      <c r="G71" s="863"/>
      <c r="H71" s="850">
        <f>ROUND((Budget!M65*0.01),0)</f>
        <v>0</v>
      </c>
      <c r="I71" s="856">
        <f t="shared" si="58"/>
        <v>0</v>
      </c>
      <c r="J71" s="822"/>
      <c r="K71" s="849">
        <f>ROUND((Budget!W65*0.0765),0)</f>
        <v>0</v>
      </c>
      <c r="L71" s="863"/>
      <c r="M71" s="863"/>
      <c r="N71" s="863"/>
      <c r="O71" s="850">
        <f>ROUND((Budget!Y65*0.01),0)</f>
        <v>0</v>
      </c>
      <c r="P71" s="856">
        <f t="shared" si="59"/>
        <v>0</v>
      </c>
      <c r="Q71" s="822"/>
      <c r="R71" s="849">
        <f>ROUND((Budget!AI65*0.0765),0)</f>
        <v>0</v>
      </c>
      <c r="S71" s="863"/>
      <c r="T71" s="863"/>
      <c r="U71" s="863"/>
      <c r="V71" s="850">
        <f>ROUND((Budget!AK65*0.01),0)</f>
        <v>0</v>
      </c>
      <c r="W71" s="856">
        <f t="shared" si="60"/>
        <v>0</v>
      </c>
      <c r="X71" s="822"/>
      <c r="Y71" s="849">
        <f>ROUND((Budget!AU65*0.0765),0)</f>
        <v>0</v>
      </c>
      <c r="Z71" s="863"/>
      <c r="AA71" s="863"/>
      <c r="AB71" s="863"/>
      <c r="AC71" s="850">
        <f>ROUND((Budget!AW65*0.01),0)</f>
        <v>0</v>
      </c>
      <c r="AD71" s="856">
        <f t="shared" si="61"/>
        <v>0</v>
      </c>
      <c r="AE71" s="822"/>
      <c r="AF71" s="849">
        <f>ROUND((Budget!BG613*0.0765),0)</f>
        <v>0</v>
      </c>
      <c r="AG71" s="863"/>
      <c r="AH71" s="863"/>
      <c r="AI71" s="863"/>
      <c r="AJ71" s="850">
        <f>ROUND((Budget!BI65*0.01),0)</f>
        <v>0</v>
      </c>
      <c r="AK71" s="904">
        <f t="shared" si="62"/>
        <v>0</v>
      </c>
      <c r="AL71" s="830"/>
    </row>
    <row r="72" spans="1:38" s="810" customFormat="1" ht="12" outlineLevel="1" x14ac:dyDescent="0.2">
      <c r="A72" s="813"/>
      <c r="B72" s="1930" t="str">
        <f>T(Budget!C66)</f>
        <v>Grad Assistantship</v>
      </c>
      <c r="C72" s="1931"/>
      <c r="D72" s="849">
        <f>ROUND((Budget!K66*0.0765),0)</f>
        <v>0</v>
      </c>
      <c r="E72" s="863"/>
      <c r="F72" s="863"/>
      <c r="G72" s="863"/>
      <c r="H72" s="850">
        <f>ROUND((Budget!M66*0.01),0)</f>
        <v>0</v>
      </c>
      <c r="I72" s="856">
        <f t="shared" si="58"/>
        <v>0</v>
      </c>
      <c r="J72" s="831"/>
      <c r="K72" s="849">
        <f>ROUND((Budget!W66*0.0765),0)</f>
        <v>0</v>
      </c>
      <c r="L72" s="863"/>
      <c r="M72" s="863"/>
      <c r="N72" s="863"/>
      <c r="O72" s="850">
        <f>ROUND((Budget!Y66*0.01),0)</f>
        <v>0</v>
      </c>
      <c r="P72" s="856">
        <f t="shared" si="59"/>
        <v>0</v>
      </c>
      <c r="Q72" s="831"/>
      <c r="R72" s="849">
        <f>ROUND((Budget!AI66*0.0765),0)</f>
        <v>0</v>
      </c>
      <c r="S72" s="863"/>
      <c r="T72" s="863"/>
      <c r="U72" s="863"/>
      <c r="V72" s="850">
        <f>ROUND((Budget!AK66*0.01),0)</f>
        <v>0</v>
      </c>
      <c r="W72" s="856">
        <f t="shared" si="60"/>
        <v>0</v>
      </c>
      <c r="X72" s="831"/>
      <c r="Y72" s="849">
        <f>ROUND((Budget!AU66*0.0765),0)</f>
        <v>0</v>
      </c>
      <c r="Z72" s="863"/>
      <c r="AA72" s="863"/>
      <c r="AB72" s="863"/>
      <c r="AC72" s="850">
        <f>ROUND((Budget!AW66*0.01),0)</f>
        <v>0</v>
      </c>
      <c r="AD72" s="856">
        <f t="shared" si="61"/>
        <v>0</v>
      </c>
      <c r="AE72" s="831"/>
      <c r="AF72" s="849">
        <f>ROUND((Budget!BG614*0.0765),0)</f>
        <v>0</v>
      </c>
      <c r="AG72" s="863"/>
      <c r="AH72" s="863"/>
      <c r="AI72" s="863"/>
      <c r="AJ72" s="850">
        <f>ROUND((Budget!BI66*0.01),0)</f>
        <v>0</v>
      </c>
      <c r="AK72" s="904">
        <f t="shared" si="62"/>
        <v>0</v>
      </c>
      <c r="AL72" s="830"/>
    </row>
    <row r="73" spans="1:38" s="810" customFormat="1" ht="12" outlineLevel="1" x14ac:dyDescent="0.2">
      <c r="A73" s="813"/>
      <c r="B73" s="917"/>
      <c r="C73" s="918"/>
      <c r="D73" s="919">
        <f>SUM(D67:D72)</f>
        <v>0</v>
      </c>
      <c r="E73" s="919"/>
      <c r="F73" s="919"/>
      <c r="G73" s="919"/>
      <c r="H73" s="919">
        <f t="shared" ref="H73" si="63">SUM(H67:H72)</f>
        <v>0</v>
      </c>
      <c r="I73" s="919">
        <f t="shared" ref="I73" si="64">SUM(I67:I72)</f>
        <v>0</v>
      </c>
      <c r="J73" s="920"/>
      <c r="K73" s="919">
        <f>SUM(K67:K72)</f>
        <v>0</v>
      </c>
      <c r="L73" s="919"/>
      <c r="M73" s="919"/>
      <c r="N73" s="919"/>
      <c r="O73" s="919">
        <f t="shared" ref="O73" si="65">SUM(O67:O72)</f>
        <v>0</v>
      </c>
      <c r="P73" s="919">
        <f t="shared" ref="P73" si="66">SUM(P67:P72)</f>
        <v>0</v>
      </c>
      <c r="Q73" s="920"/>
      <c r="R73" s="919">
        <f>SUM(R67:R72)</f>
        <v>0</v>
      </c>
      <c r="S73" s="919"/>
      <c r="T73" s="919"/>
      <c r="U73" s="919"/>
      <c r="V73" s="919">
        <f t="shared" ref="V73" si="67">SUM(V67:V72)</f>
        <v>0</v>
      </c>
      <c r="W73" s="919">
        <f t="shared" ref="W73" si="68">SUM(W67:W72)</f>
        <v>0</v>
      </c>
      <c r="X73" s="920"/>
      <c r="Y73" s="919">
        <f>SUM(Y67:Y72)</f>
        <v>0</v>
      </c>
      <c r="Z73" s="919"/>
      <c r="AA73" s="919"/>
      <c r="AB73" s="919"/>
      <c r="AC73" s="919">
        <f t="shared" ref="AC73" si="69">SUM(AC67:AC72)</f>
        <v>0</v>
      </c>
      <c r="AD73" s="919">
        <f t="shared" ref="AD73" si="70">SUM(AD67:AD72)</f>
        <v>0</v>
      </c>
      <c r="AE73" s="920"/>
      <c r="AF73" s="919">
        <f>SUM(AF67:AF72)</f>
        <v>0</v>
      </c>
      <c r="AG73" s="919"/>
      <c r="AH73" s="919"/>
      <c r="AI73" s="919"/>
      <c r="AJ73" s="919">
        <f t="shared" ref="AJ73" si="71">SUM(AJ67:AJ72)</f>
        <v>0</v>
      </c>
      <c r="AK73" s="921">
        <f t="shared" ref="AK73" si="72">SUM(AK67:AK72)</f>
        <v>0</v>
      </c>
      <c r="AL73" s="830"/>
    </row>
    <row r="74" spans="1:38" s="811" customFormat="1" ht="12" x14ac:dyDescent="0.2">
      <c r="A74" s="813"/>
      <c r="B74" s="914"/>
      <c r="C74" s="915"/>
      <c r="D74" s="915"/>
      <c r="E74" s="915"/>
      <c r="F74" s="915"/>
      <c r="G74" s="915"/>
      <c r="H74" s="915"/>
      <c r="I74" s="915"/>
      <c r="J74" s="915"/>
      <c r="K74" s="915"/>
      <c r="L74" s="915"/>
      <c r="M74" s="915"/>
      <c r="N74" s="915"/>
      <c r="O74" s="915"/>
      <c r="P74" s="915"/>
      <c r="Q74" s="915"/>
      <c r="R74" s="915"/>
      <c r="S74" s="915"/>
      <c r="T74" s="915"/>
      <c r="U74" s="915"/>
      <c r="V74" s="915"/>
      <c r="W74" s="915"/>
      <c r="X74" s="915"/>
      <c r="Y74" s="915"/>
      <c r="Z74" s="915"/>
      <c r="AA74" s="915"/>
      <c r="AB74" s="915"/>
      <c r="AC74" s="915"/>
      <c r="AD74" s="915"/>
      <c r="AE74" s="915"/>
      <c r="AF74" s="915"/>
      <c r="AG74" s="915"/>
      <c r="AH74" s="915"/>
      <c r="AI74" s="915"/>
      <c r="AJ74" s="915"/>
      <c r="AK74" s="916"/>
      <c r="AL74" s="830"/>
    </row>
    <row r="75" spans="1:38" s="811" customFormat="1" ht="14.25" customHeight="1" x14ac:dyDescent="0.2">
      <c r="A75" s="813"/>
      <c r="B75" s="1895" t="s">
        <v>898</v>
      </c>
      <c r="C75" s="1896"/>
      <c r="D75" s="924">
        <v>151010</v>
      </c>
      <c r="E75" s="924">
        <v>152020</v>
      </c>
      <c r="F75" s="924">
        <v>154070</v>
      </c>
      <c r="G75" s="925">
        <v>156030</v>
      </c>
      <c r="H75" s="925">
        <v>157250</v>
      </c>
      <c r="I75" s="932" t="s">
        <v>899</v>
      </c>
      <c r="J75" s="822"/>
      <c r="K75" s="923">
        <v>151010</v>
      </c>
      <c r="L75" s="924">
        <v>152020</v>
      </c>
      <c r="M75" s="924">
        <v>154070</v>
      </c>
      <c r="N75" s="925">
        <v>156030</v>
      </c>
      <c r="O75" s="925">
        <v>157250</v>
      </c>
      <c r="P75" s="932" t="s">
        <v>900</v>
      </c>
      <c r="Q75" s="822"/>
      <c r="R75" s="923">
        <v>151010</v>
      </c>
      <c r="S75" s="924">
        <v>152020</v>
      </c>
      <c r="T75" s="924">
        <v>154070</v>
      </c>
      <c r="U75" s="925">
        <v>156030</v>
      </c>
      <c r="V75" s="925">
        <v>157250</v>
      </c>
      <c r="W75" s="932" t="s">
        <v>901</v>
      </c>
      <c r="X75" s="822"/>
      <c r="Y75" s="923">
        <v>151010</v>
      </c>
      <c r="Z75" s="924">
        <v>152020</v>
      </c>
      <c r="AA75" s="924">
        <v>154070</v>
      </c>
      <c r="AB75" s="925">
        <v>156030</v>
      </c>
      <c r="AC75" s="925">
        <v>157250</v>
      </c>
      <c r="AD75" s="932" t="s">
        <v>902</v>
      </c>
      <c r="AE75" s="822"/>
      <c r="AF75" s="923">
        <v>151010</v>
      </c>
      <c r="AG75" s="924">
        <v>152020</v>
      </c>
      <c r="AH75" s="924">
        <v>154070</v>
      </c>
      <c r="AI75" s="925">
        <v>156030</v>
      </c>
      <c r="AJ75" s="925">
        <v>157250</v>
      </c>
      <c r="AK75" s="926" t="s">
        <v>903</v>
      </c>
      <c r="AL75" s="830"/>
    </row>
    <row r="76" spans="1:38" s="811" customFormat="1" ht="24" x14ac:dyDescent="0.2">
      <c r="A76" s="813"/>
      <c r="B76" s="1895"/>
      <c r="C76" s="1896"/>
      <c r="D76" s="933" t="s">
        <v>395</v>
      </c>
      <c r="E76" s="934" t="s">
        <v>429</v>
      </c>
      <c r="F76" s="933" t="s">
        <v>896</v>
      </c>
      <c r="G76" s="935" t="s">
        <v>431</v>
      </c>
      <c r="H76" s="932" t="s">
        <v>897</v>
      </c>
      <c r="I76" s="932" t="s">
        <v>108</v>
      </c>
      <c r="J76" s="822"/>
      <c r="K76" s="934" t="s">
        <v>395</v>
      </c>
      <c r="L76" s="934" t="s">
        <v>429</v>
      </c>
      <c r="M76" s="933" t="s">
        <v>896</v>
      </c>
      <c r="N76" s="935" t="s">
        <v>431</v>
      </c>
      <c r="O76" s="932" t="s">
        <v>897</v>
      </c>
      <c r="P76" s="932" t="s">
        <v>108</v>
      </c>
      <c r="Q76" s="887"/>
      <c r="R76" s="927" t="s">
        <v>395</v>
      </c>
      <c r="S76" s="927" t="s">
        <v>429</v>
      </c>
      <c r="T76" s="928" t="s">
        <v>896</v>
      </c>
      <c r="U76" s="929" t="s">
        <v>431</v>
      </c>
      <c r="V76" s="930" t="s">
        <v>897</v>
      </c>
      <c r="W76" s="930" t="s">
        <v>108</v>
      </c>
      <c r="X76" s="887"/>
      <c r="Y76" s="927" t="s">
        <v>395</v>
      </c>
      <c r="Z76" s="927" t="s">
        <v>429</v>
      </c>
      <c r="AA76" s="928" t="s">
        <v>896</v>
      </c>
      <c r="AB76" s="929" t="s">
        <v>431</v>
      </c>
      <c r="AC76" s="930" t="s">
        <v>897</v>
      </c>
      <c r="AD76" s="930" t="s">
        <v>108</v>
      </c>
      <c r="AE76" s="887"/>
      <c r="AF76" s="927" t="s">
        <v>395</v>
      </c>
      <c r="AG76" s="927" t="s">
        <v>429</v>
      </c>
      <c r="AH76" s="928" t="s">
        <v>896</v>
      </c>
      <c r="AI76" s="929" t="s">
        <v>431</v>
      </c>
      <c r="AJ76" s="930" t="s">
        <v>897</v>
      </c>
      <c r="AK76" s="931" t="s">
        <v>108</v>
      </c>
      <c r="AL76" s="830"/>
    </row>
    <row r="77" spans="1:38" s="810" customFormat="1" ht="15" customHeight="1" x14ac:dyDescent="0.2">
      <c r="A77" s="813"/>
      <c r="B77" s="1897"/>
      <c r="C77" s="1898"/>
      <c r="D77" s="910">
        <f>D31+D42+D51+D63+D73</f>
        <v>1411</v>
      </c>
      <c r="E77" s="911">
        <f t="shared" ref="E77:I77" si="73">E31+E42+E51+E63+E73</f>
        <v>0</v>
      </c>
      <c r="F77" s="911">
        <f t="shared" si="73"/>
        <v>2690</v>
      </c>
      <c r="G77" s="911">
        <f t="shared" si="73"/>
        <v>2216</v>
      </c>
      <c r="H77" s="911">
        <f t="shared" si="73"/>
        <v>184</v>
      </c>
      <c r="I77" s="911">
        <f t="shared" si="73"/>
        <v>6501</v>
      </c>
      <c r="J77" s="913"/>
      <c r="K77" s="911">
        <f>K31+K42+K51+K63+K73</f>
        <v>0</v>
      </c>
      <c r="L77" s="911">
        <f t="shared" ref="L77:P77" si="74">L31+L42+L51+L63+L73</f>
        <v>0</v>
      </c>
      <c r="M77" s="911">
        <f t="shared" si="74"/>
        <v>0</v>
      </c>
      <c r="N77" s="911">
        <f t="shared" si="74"/>
        <v>0</v>
      </c>
      <c r="O77" s="911">
        <f t="shared" si="74"/>
        <v>0</v>
      </c>
      <c r="P77" s="912">
        <f t="shared" si="74"/>
        <v>0</v>
      </c>
      <c r="Q77" s="913"/>
      <c r="R77" s="911">
        <f>R31+R42+R51+R63+R73</f>
        <v>0</v>
      </c>
      <c r="S77" s="911">
        <f t="shared" ref="S77:W77" si="75">S31+S42+S51+S63+S73</f>
        <v>0</v>
      </c>
      <c r="T77" s="911">
        <f t="shared" si="75"/>
        <v>0</v>
      </c>
      <c r="U77" s="911">
        <f t="shared" si="75"/>
        <v>0</v>
      </c>
      <c r="V77" s="911">
        <f t="shared" si="75"/>
        <v>0</v>
      </c>
      <c r="W77" s="912">
        <f t="shared" si="75"/>
        <v>0</v>
      </c>
      <c r="X77" s="913"/>
      <c r="Y77" s="911">
        <f>Y31+Y42+Y51+Y63+Y73</f>
        <v>0</v>
      </c>
      <c r="Z77" s="911">
        <f t="shared" ref="Z77:AD77" si="76">Z31+Z42+Z51+Z63+Z73</f>
        <v>0</v>
      </c>
      <c r="AA77" s="911">
        <f t="shared" si="76"/>
        <v>0</v>
      </c>
      <c r="AB77" s="911">
        <f t="shared" si="76"/>
        <v>0</v>
      </c>
      <c r="AC77" s="911">
        <f t="shared" si="76"/>
        <v>0</v>
      </c>
      <c r="AD77" s="912">
        <f t="shared" si="76"/>
        <v>0</v>
      </c>
      <c r="AE77" s="913"/>
      <c r="AF77" s="922">
        <f>AF31+AF42+AF51+AF63+AF73</f>
        <v>0</v>
      </c>
      <c r="AG77" s="911">
        <f t="shared" ref="AG77:AK77" si="77">AG31+AG42+AG51+AG63+AG73</f>
        <v>0</v>
      </c>
      <c r="AH77" s="911">
        <f t="shared" si="77"/>
        <v>0</v>
      </c>
      <c r="AI77" s="911">
        <f t="shared" si="77"/>
        <v>0</v>
      </c>
      <c r="AJ77" s="911">
        <f t="shared" si="77"/>
        <v>0</v>
      </c>
      <c r="AK77" s="912">
        <f t="shared" si="77"/>
        <v>0</v>
      </c>
      <c r="AL77" s="830"/>
    </row>
    <row r="78" spans="1:38" s="811" customFormat="1" ht="12" x14ac:dyDescent="0.2">
      <c r="A78" s="813"/>
      <c r="B78" s="814"/>
      <c r="C78" s="814"/>
      <c r="D78" s="814"/>
      <c r="E78" s="814"/>
      <c r="F78" s="814"/>
      <c r="G78" s="814"/>
      <c r="H78" s="814"/>
      <c r="I78" s="814"/>
      <c r="J78" s="814"/>
      <c r="K78" s="814"/>
      <c r="L78" s="814"/>
      <c r="M78" s="814"/>
      <c r="N78" s="814"/>
      <c r="O78" s="814"/>
      <c r="P78" s="814"/>
      <c r="Q78" s="814"/>
      <c r="R78" s="814"/>
      <c r="S78" s="814"/>
      <c r="T78" s="814"/>
      <c r="U78" s="814"/>
      <c r="V78" s="814"/>
      <c r="W78" s="814"/>
      <c r="X78" s="814"/>
      <c r="Y78" s="814"/>
      <c r="Z78" s="814"/>
      <c r="AA78" s="814"/>
      <c r="AB78" s="814"/>
      <c r="AC78" s="814"/>
      <c r="AD78" s="814"/>
      <c r="AE78" s="814"/>
      <c r="AF78" s="814"/>
      <c r="AG78" s="814"/>
      <c r="AH78" s="814"/>
      <c r="AI78" s="814"/>
      <c r="AJ78" s="814"/>
      <c r="AK78" s="814"/>
      <c r="AL78" s="830"/>
    </row>
    <row r="79" spans="1:38" hidden="1" x14ac:dyDescent="0.25">
      <c r="A79" s="813"/>
      <c r="AL79" s="830"/>
    </row>
    <row r="80" spans="1:38" hidden="1" x14ac:dyDescent="0.25">
      <c r="A80" s="813"/>
      <c r="AL80" s="830"/>
    </row>
    <row r="81" spans="1:1" hidden="1" x14ac:dyDescent="0.25">
      <c r="A81" s="813"/>
    </row>
    <row r="82" spans="1:1" hidden="1" x14ac:dyDescent="0.25">
      <c r="A82" s="813"/>
    </row>
    <row r="83" spans="1:1" hidden="1" x14ac:dyDescent="0.25">
      <c r="A83" s="813"/>
    </row>
    <row r="84" spans="1:1" hidden="1" x14ac:dyDescent="0.25">
      <c r="A84" s="813"/>
    </row>
    <row r="85" spans="1:1" hidden="1" x14ac:dyDescent="0.25">
      <c r="A85" s="813"/>
    </row>
    <row r="86" spans="1:1" hidden="1" x14ac:dyDescent="0.25">
      <c r="A86" s="813"/>
    </row>
    <row r="87" spans="1:1" hidden="1" x14ac:dyDescent="0.25">
      <c r="A87" s="813"/>
    </row>
    <row r="88" spans="1:1" hidden="1" x14ac:dyDescent="0.25">
      <c r="A88" s="813"/>
    </row>
    <row r="89" spans="1:1" hidden="1" x14ac:dyDescent="0.25">
      <c r="A89" s="813"/>
    </row>
    <row r="90" spans="1:1" hidden="1" x14ac:dyDescent="0.25">
      <c r="A90" s="813"/>
    </row>
    <row r="91" spans="1:1" hidden="1" x14ac:dyDescent="0.25">
      <c r="A91" s="813"/>
    </row>
    <row r="92" spans="1:1" hidden="1" x14ac:dyDescent="0.25">
      <c r="A92" s="813"/>
    </row>
    <row r="93" spans="1:1" hidden="1" x14ac:dyDescent="0.25">
      <c r="A93" s="813"/>
    </row>
    <row r="94" spans="1:1" hidden="1" x14ac:dyDescent="0.25">
      <c r="A94" s="813"/>
    </row>
    <row r="95" spans="1:1" hidden="1" x14ac:dyDescent="0.25">
      <c r="A95" s="813"/>
    </row>
    <row r="96" spans="1:1" hidden="1" x14ac:dyDescent="0.25">
      <c r="A96" s="813"/>
    </row>
    <row r="97" spans="1:1" hidden="1" x14ac:dyDescent="0.25">
      <c r="A97" s="813"/>
    </row>
    <row r="98" spans="1:1" hidden="1" x14ac:dyDescent="0.25">
      <c r="A98" s="813"/>
    </row>
    <row r="99" spans="1:1" hidden="1" x14ac:dyDescent="0.25">
      <c r="A99" s="813"/>
    </row>
    <row r="100" spans="1:1" hidden="1" x14ac:dyDescent="0.25">
      <c r="A100" s="813"/>
    </row>
    <row r="101" spans="1:1" hidden="1" x14ac:dyDescent="0.25">
      <c r="A101" s="813"/>
    </row>
    <row r="102" spans="1:1" hidden="1" x14ac:dyDescent="0.25">
      <c r="A102" s="813"/>
    </row>
    <row r="103" spans="1:1" hidden="1" x14ac:dyDescent="0.25">
      <c r="A103" s="813"/>
    </row>
    <row r="104" spans="1:1" hidden="1" x14ac:dyDescent="0.25">
      <c r="A104" s="813"/>
    </row>
    <row r="105" spans="1:1" hidden="1" x14ac:dyDescent="0.25">
      <c r="A105" s="813"/>
    </row>
    <row r="106" spans="1:1" hidden="1" x14ac:dyDescent="0.25">
      <c r="A106" s="813"/>
    </row>
    <row r="107" spans="1:1" hidden="1" x14ac:dyDescent="0.25">
      <c r="A107" s="813"/>
    </row>
    <row r="108" spans="1:1" hidden="1" x14ac:dyDescent="0.25">
      <c r="A108" s="813"/>
    </row>
    <row r="109" spans="1:1" hidden="1" x14ac:dyDescent="0.25">
      <c r="A109" s="813"/>
    </row>
    <row r="110" spans="1:1" hidden="1" x14ac:dyDescent="0.25">
      <c r="A110" s="813"/>
    </row>
    <row r="111" spans="1:1" hidden="1" x14ac:dyDescent="0.25">
      <c r="A111" s="813"/>
    </row>
    <row r="112" spans="1:1" hidden="1" x14ac:dyDescent="0.25">
      <c r="A112" s="813"/>
    </row>
    <row r="113" spans="1:1" hidden="1" x14ac:dyDescent="0.25">
      <c r="A113" s="813"/>
    </row>
    <row r="114" spans="1:1" hidden="1" x14ac:dyDescent="0.25">
      <c r="A114" s="813"/>
    </row>
    <row r="115" spans="1:1" hidden="1" x14ac:dyDescent="0.25">
      <c r="A115" s="813"/>
    </row>
    <row r="116" spans="1:1" hidden="1" x14ac:dyDescent="0.25">
      <c r="A116" s="813"/>
    </row>
    <row r="117" spans="1:1" hidden="1" x14ac:dyDescent="0.25">
      <c r="A117" s="813"/>
    </row>
    <row r="118" spans="1:1" hidden="1" x14ac:dyDescent="0.25">
      <c r="A118" s="813"/>
    </row>
    <row r="119" spans="1:1" hidden="1" x14ac:dyDescent="0.25">
      <c r="A119" s="813"/>
    </row>
    <row r="120" spans="1:1" hidden="1" x14ac:dyDescent="0.25">
      <c r="A120" s="813"/>
    </row>
    <row r="121" spans="1:1" hidden="1" x14ac:dyDescent="0.25">
      <c r="A121" s="813"/>
    </row>
    <row r="122" spans="1:1" hidden="1" x14ac:dyDescent="0.25">
      <c r="A122" s="813"/>
    </row>
    <row r="123" spans="1:1" hidden="1" x14ac:dyDescent="0.25">
      <c r="A123" s="813"/>
    </row>
    <row r="124" spans="1:1" hidden="1" x14ac:dyDescent="0.25">
      <c r="A124" s="813"/>
    </row>
    <row r="125" spans="1:1" hidden="1" x14ac:dyDescent="0.25">
      <c r="A125" s="813"/>
    </row>
    <row r="126" spans="1:1" hidden="1" x14ac:dyDescent="0.25">
      <c r="A126" s="813"/>
    </row>
    <row r="127" spans="1:1" hidden="1" x14ac:dyDescent="0.25">
      <c r="A127" s="813"/>
    </row>
    <row r="128" spans="1:1" hidden="1" x14ac:dyDescent="0.25">
      <c r="A128" s="813"/>
    </row>
    <row r="129" spans="1:1" hidden="1" x14ac:dyDescent="0.25">
      <c r="A129" s="813"/>
    </row>
    <row r="130" spans="1:1" hidden="1" x14ac:dyDescent="0.25">
      <c r="A130" s="813"/>
    </row>
    <row r="131" spans="1:1" hidden="1" x14ac:dyDescent="0.25">
      <c r="A131" s="813"/>
    </row>
    <row r="132" spans="1:1" hidden="1" x14ac:dyDescent="0.25">
      <c r="A132" s="813"/>
    </row>
    <row r="133" spans="1:1" hidden="1" x14ac:dyDescent="0.25">
      <c r="A133" s="813"/>
    </row>
    <row r="134" spans="1:1" hidden="1" x14ac:dyDescent="0.25">
      <c r="A134" s="813"/>
    </row>
    <row r="135" spans="1:1" hidden="1" x14ac:dyDescent="0.25">
      <c r="A135" s="813"/>
    </row>
    <row r="136" spans="1:1" hidden="1" x14ac:dyDescent="0.25">
      <c r="A136" s="813"/>
    </row>
    <row r="137" spans="1:1" hidden="1" x14ac:dyDescent="0.25">
      <c r="A137" s="813"/>
    </row>
    <row r="138" spans="1:1" hidden="1" x14ac:dyDescent="0.25">
      <c r="A138" s="813"/>
    </row>
    <row r="139" spans="1:1" hidden="1" x14ac:dyDescent="0.25">
      <c r="A139" s="813"/>
    </row>
    <row r="140" spans="1:1" hidden="1" x14ac:dyDescent="0.25">
      <c r="A140" s="813"/>
    </row>
    <row r="141" spans="1:1" hidden="1" x14ac:dyDescent="0.25">
      <c r="A141" s="813"/>
    </row>
    <row r="142" spans="1:1" hidden="1" x14ac:dyDescent="0.25">
      <c r="A142" s="813"/>
    </row>
    <row r="143" spans="1:1" hidden="1" x14ac:dyDescent="0.25">
      <c r="A143" s="813"/>
    </row>
    <row r="144" spans="1:1" hidden="1" x14ac:dyDescent="0.25">
      <c r="A144" s="813"/>
    </row>
    <row r="145" spans="1:1" hidden="1" x14ac:dyDescent="0.25">
      <c r="A145" s="813"/>
    </row>
    <row r="146" spans="1:1" hidden="1" x14ac:dyDescent="0.25">
      <c r="A146" s="813"/>
    </row>
    <row r="147" spans="1:1" hidden="1" x14ac:dyDescent="0.25">
      <c r="A147" s="813"/>
    </row>
    <row r="148" spans="1:1" hidden="1" x14ac:dyDescent="0.25">
      <c r="A148" s="813"/>
    </row>
    <row r="149" spans="1:1" hidden="1" x14ac:dyDescent="0.25">
      <c r="A149" s="813"/>
    </row>
    <row r="150" spans="1:1" hidden="1" x14ac:dyDescent="0.25">
      <c r="A150" s="813"/>
    </row>
    <row r="151" spans="1:1" hidden="1" x14ac:dyDescent="0.25">
      <c r="A151" s="813"/>
    </row>
    <row r="152" spans="1:1" hidden="1" x14ac:dyDescent="0.25">
      <c r="A152" s="813"/>
    </row>
    <row r="153" spans="1:1" hidden="1" x14ac:dyDescent="0.25">
      <c r="A153" s="813"/>
    </row>
    <row r="154" spans="1:1" hidden="1" x14ac:dyDescent="0.25">
      <c r="A154" s="813"/>
    </row>
    <row r="155" spans="1:1" hidden="1" x14ac:dyDescent="0.25">
      <c r="A155" s="813"/>
    </row>
    <row r="156" spans="1:1" hidden="1" x14ac:dyDescent="0.25">
      <c r="A156" s="813"/>
    </row>
    <row r="157" spans="1:1" hidden="1" x14ac:dyDescent="0.25">
      <c r="A157" s="813"/>
    </row>
    <row r="158" spans="1:1" hidden="1" x14ac:dyDescent="0.25">
      <c r="A158" s="813"/>
    </row>
    <row r="159" spans="1:1" hidden="1" x14ac:dyDescent="0.25">
      <c r="A159" s="813"/>
    </row>
    <row r="160" spans="1:1" hidden="1" x14ac:dyDescent="0.25">
      <c r="A160" s="813"/>
    </row>
    <row r="161" spans="1:1" hidden="1" x14ac:dyDescent="0.25">
      <c r="A161" s="813"/>
    </row>
    <row r="162" spans="1:1" hidden="1" x14ac:dyDescent="0.25">
      <c r="A162" s="813"/>
    </row>
    <row r="163" spans="1:1" hidden="1" x14ac:dyDescent="0.25">
      <c r="A163" s="813"/>
    </row>
    <row r="164" spans="1:1" hidden="1" x14ac:dyDescent="0.25">
      <c r="A164" s="813"/>
    </row>
    <row r="165" spans="1:1" hidden="1" x14ac:dyDescent="0.25">
      <c r="A165" s="813"/>
    </row>
    <row r="166" spans="1:1" hidden="1" x14ac:dyDescent="0.25">
      <c r="A166" s="813"/>
    </row>
    <row r="167" spans="1:1" hidden="1" x14ac:dyDescent="0.25">
      <c r="A167" s="813"/>
    </row>
    <row r="168" spans="1:1" hidden="1" x14ac:dyDescent="0.25">
      <c r="A168" s="813"/>
    </row>
    <row r="169" spans="1:1" hidden="1" x14ac:dyDescent="0.25">
      <c r="A169" s="813"/>
    </row>
    <row r="170" spans="1:1" hidden="1" x14ac:dyDescent="0.25">
      <c r="A170" s="810"/>
    </row>
    <row r="171" spans="1:1" hidden="1" x14ac:dyDescent="0.25">
      <c r="A171" s="810"/>
    </row>
    <row r="172" spans="1:1" hidden="1" x14ac:dyDescent="0.25">
      <c r="A172" s="810"/>
    </row>
    <row r="173" spans="1:1" hidden="1" x14ac:dyDescent="0.25">
      <c r="A173" s="810"/>
    </row>
    <row r="174" spans="1:1" hidden="1" x14ac:dyDescent="0.25">
      <c r="A174" s="810"/>
    </row>
    <row r="175" spans="1:1" hidden="1" x14ac:dyDescent="0.25">
      <c r="A175" s="810"/>
    </row>
    <row r="176" spans="1:1" hidden="1" x14ac:dyDescent="0.25">
      <c r="A176" s="810"/>
    </row>
    <row r="177" spans="1:1" hidden="1" x14ac:dyDescent="0.25">
      <c r="A177" s="810"/>
    </row>
    <row r="178" spans="1:1" hidden="1" x14ac:dyDescent="0.25">
      <c r="A178" s="810"/>
    </row>
    <row r="179" spans="1:1" hidden="1" x14ac:dyDescent="0.25">
      <c r="A179" s="810"/>
    </row>
    <row r="180" spans="1:1" hidden="1" x14ac:dyDescent="0.25">
      <c r="A180" s="810"/>
    </row>
    <row r="181" spans="1:1" hidden="1" x14ac:dyDescent="0.25">
      <c r="A181" s="810"/>
    </row>
    <row r="182" spans="1:1" hidden="1" x14ac:dyDescent="0.25">
      <c r="A182" s="810"/>
    </row>
    <row r="183" spans="1:1" hidden="1" x14ac:dyDescent="0.25">
      <c r="A183" s="810"/>
    </row>
    <row r="184" spans="1:1" hidden="1" x14ac:dyDescent="0.25">
      <c r="A184" s="810"/>
    </row>
  </sheetData>
  <mergeCells count="53">
    <mergeCell ref="B71:C71"/>
    <mergeCell ref="B70:C70"/>
    <mergeCell ref="B72:C72"/>
    <mergeCell ref="B62:C62"/>
    <mergeCell ref="B61:C61"/>
    <mergeCell ref="B65:C66"/>
    <mergeCell ref="B67:C67"/>
    <mergeCell ref="B69:C69"/>
    <mergeCell ref="B68:C68"/>
    <mergeCell ref="B21:C21"/>
    <mergeCell ref="AG9:AJ9"/>
    <mergeCell ref="B11:AK11"/>
    <mergeCell ref="B13:C14"/>
    <mergeCell ref="F9:I9"/>
    <mergeCell ref="L9:O9"/>
    <mergeCell ref="S9:V9"/>
    <mergeCell ref="B18:C18"/>
    <mergeCell ref="B17:C17"/>
    <mergeCell ref="B16:C16"/>
    <mergeCell ref="B15:C15"/>
    <mergeCell ref="Z9:AC9"/>
    <mergeCell ref="B60:C60"/>
    <mergeCell ref="B59:C59"/>
    <mergeCell ref="B24:C24"/>
    <mergeCell ref="B23:C23"/>
    <mergeCell ref="B22:C22"/>
    <mergeCell ref="B40:C40"/>
    <mergeCell ref="B39:C39"/>
    <mergeCell ref="B53:AK53"/>
    <mergeCell ref="B41:C41"/>
    <mergeCell ref="B49:C49"/>
    <mergeCell ref="B48:C48"/>
    <mergeCell ref="B46:C46"/>
    <mergeCell ref="B50:C50"/>
    <mergeCell ref="B55:C56"/>
    <mergeCell ref="B58:C58"/>
    <mergeCell ref="B57:C57"/>
    <mergeCell ref="B75:C77"/>
    <mergeCell ref="B4:C7"/>
    <mergeCell ref="B33:AK33"/>
    <mergeCell ref="B30:C30"/>
    <mergeCell ref="B29:C29"/>
    <mergeCell ref="B28:C28"/>
    <mergeCell ref="B27:C27"/>
    <mergeCell ref="B26:C26"/>
    <mergeCell ref="B25:C25"/>
    <mergeCell ref="B20:C20"/>
    <mergeCell ref="B19:C19"/>
    <mergeCell ref="B37:C37"/>
    <mergeCell ref="B35:C36"/>
    <mergeCell ref="B38:C38"/>
    <mergeCell ref="B44:C45"/>
    <mergeCell ref="B47:C4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C3353-A1B6-47BA-8484-6FF34E5F5FBC}">
  <sheetPr codeName="Sheet12"/>
  <dimension ref="B1:AM51"/>
  <sheetViews>
    <sheetView showGridLines="0" topLeftCell="U1" workbookViewId="0">
      <selection activeCell="AH16" sqref="AH16"/>
    </sheetView>
  </sheetViews>
  <sheetFormatPr defaultColWidth="9.140625" defaultRowHeight="0" customHeight="1" zeroHeight="1" x14ac:dyDescent="0.25"/>
  <cols>
    <col min="1" max="1" width="4.28515625" style="83" customWidth="1"/>
    <col min="2" max="2" width="18.7109375" style="83" customWidth="1"/>
    <col min="3" max="3" width="15.28515625" style="83" customWidth="1"/>
    <col min="4" max="4" width="16.7109375" style="83" customWidth="1"/>
    <col min="5" max="5" width="18.42578125" style="83" customWidth="1"/>
    <col min="6" max="6" width="15.42578125" style="83" customWidth="1"/>
    <col min="7" max="8" width="3.7109375" style="83" customWidth="1"/>
    <col min="9" max="9" width="32.7109375" style="83" customWidth="1"/>
    <col min="10" max="10" width="20.85546875" style="83" customWidth="1"/>
    <col min="11" max="13" width="3.7109375" style="83" customWidth="1"/>
    <col min="14" max="15" width="32.7109375" style="83" customWidth="1"/>
    <col min="16" max="16" width="20.85546875" style="83" customWidth="1"/>
    <col min="17" max="19" width="3.7109375" style="83" customWidth="1"/>
    <col min="20" max="21" width="32.7109375" style="83" customWidth="1"/>
    <col min="22" max="22" width="20.85546875" style="83" customWidth="1"/>
    <col min="23" max="25" width="3.7109375" style="83" customWidth="1"/>
    <col min="26" max="28" width="23.85546875" style="83" customWidth="1"/>
    <col min="29" max="30" width="3.7109375" style="83" customWidth="1"/>
    <col min="31" max="31" width="5.140625" style="83" customWidth="1"/>
    <col min="32" max="33" width="19.85546875" style="83" customWidth="1"/>
    <col min="34" max="34" width="23.42578125" style="83" customWidth="1"/>
    <col min="35" max="35" width="8.85546875" style="83"/>
    <col min="36" max="16384" width="9.140625" style="83"/>
  </cols>
  <sheetData>
    <row r="1" spans="2:39" ht="15" x14ac:dyDescent="0.25"/>
    <row r="2" spans="2:39" ht="21" customHeight="1" x14ac:dyDescent="0.35">
      <c r="B2" s="1932" t="s">
        <v>904</v>
      </c>
      <c r="C2" s="1933"/>
      <c r="D2" s="1933"/>
      <c r="E2" s="1933"/>
      <c r="F2" s="1934"/>
      <c r="H2" s="1949" t="s">
        <v>905</v>
      </c>
      <c r="I2" s="1949"/>
      <c r="J2" s="1949"/>
      <c r="K2" s="1949"/>
      <c r="M2" s="1949" t="s">
        <v>906</v>
      </c>
      <c r="N2" s="1949"/>
      <c r="O2" s="1949"/>
      <c r="P2" s="1949"/>
      <c r="Q2" s="1949"/>
      <c r="S2" s="1949" t="s">
        <v>907</v>
      </c>
      <c r="T2" s="1949"/>
      <c r="U2" s="1949"/>
      <c r="V2" s="1949"/>
      <c r="W2" s="1949"/>
      <c r="Y2" s="1949" t="s">
        <v>908</v>
      </c>
      <c r="Z2" s="1949"/>
      <c r="AA2" s="1949"/>
      <c r="AB2" s="1949"/>
      <c r="AC2" s="1949"/>
      <c r="AE2" s="1950" t="s">
        <v>909</v>
      </c>
      <c r="AF2" s="1950"/>
      <c r="AG2" s="1950"/>
      <c r="AH2" s="1950"/>
      <c r="AI2" s="1950"/>
    </row>
    <row r="3" spans="2:39" ht="31.5" x14ac:dyDescent="0.25">
      <c r="B3" s="84" t="s">
        <v>910</v>
      </c>
      <c r="C3" s="85" t="s">
        <v>911</v>
      </c>
      <c r="D3" s="85" t="s">
        <v>912</v>
      </c>
      <c r="E3" s="85" t="s">
        <v>913</v>
      </c>
      <c r="F3" s="85" t="s">
        <v>914</v>
      </c>
      <c r="H3" s="226"/>
      <c r="I3" s="1948" t="s">
        <v>915</v>
      </c>
      <c r="J3" s="1948"/>
      <c r="K3" s="227"/>
      <c r="M3" s="226"/>
      <c r="N3" s="144" t="s">
        <v>916</v>
      </c>
      <c r="O3" s="143"/>
      <c r="P3" s="143"/>
      <c r="Q3" s="227"/>
      <c r="S3" s="226"/>
      <c r="T3" s="144" t="s">
        <v>917</v>
      </c>
      <c r="U3" s="144"/>
      <c r="V3" s="144"/>
      <c r="W3" s="227"/>
      <c r="Y3" s="228"/>
      <c r="Z3" s="1958"/>
      <c r="AA3" s="1958"/>
      <c r="AB3" s="1958"/>
      <c r="AC3" s="229"/>
      <c r="AE3" s="226"/>
      <c r="AF3" s="1951"/>
      <c r="AG3" s="1951"/>
      <c r="AH3" s="1951"/>
      <c r="AI3" s="227"/>
    </row>
    <row r="4" spans="2:39" ht="15.75" x14ac:dyDescent="0.25">
      <c r="B4" s="86" t="s">
        <v>918</v>
      </c>
      <c r="C4" s="87">
        <v>0</v>
      </c>
      <c r="D4" s="88">
        <f>C4/9</f>
        <v>0</v>
      </c>
      <c r="E4" s="89">
        <f>(D4*3)+C4</f>
        <v>0</v>
      </c>
      <c r="F4" s="90">
        <f>D4*3</f>
        <v>0</v>
      </c>
      <c r="H4" s="230"/>
      <c r="I4" s="1947"/>
      <c r="J4" s="1947"/>
      <c r="K4" s="231"/>
      <c r="M4" s="230"/>
      <c r="N4" s="112"/>
      <c r="O4" s="112"/>
      <c r="P4" s="112"/>
      <c r="Q4" s="231"/>
      <c r="S4" s="230"/>
      <c r="T4" s="112"/>
      <c r="U4" s="112"/>
      <c r="V4" s="112"/>
      <c r="W4" s="231"/>
      <c r="Y4" s="232"/>
      <c r="Z4" s="1947" t="s">
        <v>919</v>
      </c>
      <c r="AA4" s="1947"/>
      <c r="AB4" s="1947"/>
      <c r="AC4" s="233"/>
      <c r="AE4" s="230"/>
      <c r="AF4" s="1947" t="s">
        <v>920</v>
      </c>
      <c r="AG4" s="1947"/>
      <c r="AH4" s="1947"/>
      <c r="AI4" s="231"/>
    </row>
    <row r="5" spans="2:39" ht="15" x14ac:dyDescent="0.25">
      <c r="B5" s="91" t="s">
        <v>921</v>
      </c>
      <c r="C5" s="87">
        <v>0</v>
      </c>
      <c r="D5" s="92">
        <f>C5/10</f>
        <v>0</v>
      </c>
      <c r="E5" s="93">
        <f>(D5*2)+C5</f>
        <v>0</v>
      </c>
      <c r="F5" s="94">
        <f>D5*2</f>
        <v>0</v>
      </c>
      <c r="H5" s="230"/>
      <c r="I5" s="113" t="s">
        <v>922</v>
      </c>
      <c r="J5" s="124">
        <v>34542</v>
      </c>
      <c r="K5" s="231"/>
      <c r="M5" s="230"/>
      <c r="N5" s="112"/>
      <c r="O5" s="113" t="s">
        <v>923</v>
      </c>
      <c r="P5" s="124">
        <v>65520</v>
      </c>
      <c r="Q5" s="231"/>
      <c r="S5" s="230"/>
      <c r="T5" s="112"/>
      <c r="U5" s="113" t="s">
        <v>923</v>
      </c>
      <c r="V5" s="124">
        <v>129202</v>
      </c>
      <c r="W5" s="231"/>
      <c r="Y5" s="232"/>
      <c r="Z5" s="112"/>
      <c r="AA5" s="112"/>
      <c r="AB5" s="112"/>
      <c r="AC5" s="233"/>
      <c r="AE5" s="230"/>
      <c r="AF5" s="112"/>
      <c r="AG5" s="113" t="s">
        <v>924</v>
      </c>
      <c r="AH5" s="131">
        <v>205000</v>
      </c>
      <c r="AI5" s="231"/>
      <c r="AM5" s="133"/>
    </row>
    <row r="6" spans="2:39" ht="15" x14ac:dyDescent="0.25">
      <c r="B6" s="91" t="s">
        <v>925</v>
      </c>
      <c r="C6" s="87">
        <v>0</v>
      </c>
      <c r="D6" s="92">
        <f>C6/11</f>
        <v>0</v>
      </c>
      <c r="E6" s="93">
        <f>(D6*1)+C6</f>
        <v>0</v>
      </c>
      <c r="F6" s="94">
        <f>D6*1</f>
        <v>0</v>
      </c>
      <c r="H6" s="230"/>
      <c r="I6" s="242" t="s">
        <v>926</v>
      </c>
      <c r="J6" s="138">
        <v>0.2</v>
      </c>
      <c r="K6" s="231"/>
      <c r="M6" s="230"/>
      <c r="N6" s="112"/>
      <c r="O6" s="113" t="s">
        <v>927</v>
      </c>
      <c r="P6" s="124">
        <v>10</v>
      </c>
      <c r="Q6" s="231"/>
      <c r="S6" s="230"/>
      <c r="T6" s="112"/>
      <c r="U6" s="113" t="s">
        <v>927</v>
      </c>
      <c r="V6" s="124">
        <v>9</v>
      </c>
      <c r="W6" s="231"/>
      <c r="Y6" s="232"/>
      <c r="Z6" s="112"/>
      <c r="AA6" s="113" t="s">
        <v>928</v>
      </c>
      <c r="AB6" s="131">
        <v>1468</v>
      </c>
      <c r="AC6" s="233"/>
      <c r="AE6" s="230"/>
      <c r="AF6" s="112"/>
      <c r="AG6" s="113" t="s">
        <v>117</v>
      </c>
      <c r="AH6" s="124">
        <v>0</v>
      </c>
      <c r="AI6" s="231"/>
      <c r="AM6" s="133"/>
    </row>
    <row r="7" spans="2:39" ht="15" x14ac:dyDescent="0.25">
      <c r="B7" s="91" t="s">
        <v>929</v>
      </c>
      <c r="C7" s="95">
        <v>0</v>
      </c>
      <c r="D7" s="92">
        <f>C7/12</f>
        <v>0</v>
      </c>
      <c r="E7" s="93">
        <f>(D7*0)+C7</f>
        <v>0</v>
      </c>
      <c r="F7" s="94">
        <f>D7*0</f>
        <v>0</v>
      </c>
      <c r="H7" s="230"/>
      <c r="I7" s="243"/>
      <c r="J7" s="243"/>
      <c r="K7" s="231"/>
      <c r="M7" s="230"/>
      <c r="N7" s="112"/>
      <c r="O7" s="113" t="s">
        <v>930</v>
      </c>
      <c r="P7" s="124">
        <v>3800</v>
      </c>
      <c r="Q7" s="231"/>
      <c r="S7" s="230"/>
      <c r="T7" s="112"/>
      <c r="U7" s="113" t="s">
        <v>931</v>
      </c>
      <c r="V7" s="124">
        <v>18300</v>
      </c>
      <c r="W7" s="231"/>
      <c r="Y7" s="232"/>
      <c r="Z7" s="112"/>
      <c r="AA7" s="113" t="s">
        <v>152</v>
      </c>
      <c r="AB7" s="125">
        <v>0.01</v>
      </c>
      <c r="AC7" s="233"/>
      <c r="AE7" s="230"/>
      <c r="AF7" s="112"/>
      <c r="AG7" s="113" t="s">
        <v>119</v>
      </c>
      <c r="AH7" s="124">
        <v>0</v>
      </c>
      <c r="AI7" s="231"/>
      <c r="AM7" s="133"/>
    </row>
    <row r="8" spans="2:39" ht="15" x14ac:dyDescent="0.25">
      <c r="H8" s="230"/>
      <c r="I8" s="240" t="s">
        <v>932</v>
      </c>
      <c r="J8" s="241">
        <f>J5/(1-J6)</f>
        <v>43177.5</v>
      </c>
      <c r="K8" s="231"/>
      <c r="M8" s="230"/>
      <c r="N8" s="112"/>
      <c r="O8" s="113" t="s">
        <v>933</v>
      </c>
      <c r="P8" s="127">
        <v>0</v>
      </c>
      <c r="Q8" s="231"/>
      <c r="S8" s="230"/>
      <c r="T8" s="112"/>
      <c r="U8" s="113" t="s">
        <v>152</v>
      </c>
      <c r="V8" s="125">
        <v>0.32690000000000002</v>
      </c>
      <c r="W8" s="231"/>
      <c r="Y8" s="232"/>
      <c r="Z8" s="112"/>
      <c r="AA8" s="113"/>
      <c r="AB8" s="112"/>
      <c r="AC8" s="233"/>
      <c r="AE8" s="230"/>
      <c r="AF8" s="112"/>
      <c r="AG8" s="113" t="s">
        <v>934</v>
      </c>
      <c r="AH8" s="124">
        <v>0</v>
      </c>
      <c r="AI8" s="231"/>
    </row>
    <row r="9" spans="2:39" ht="15" x14ac:dyDescent="0.25">
      <c r="B9" s="1935" t="s">
        <v>935</v>
      </c>
      <c r="C9" s="1936"/>
      <c r="D9" s="1936"/>
      <c r="E9" s="1936"/>
      <c r="F9" s="1937"/>
      <c r="H9" s="230"/>
      <c r="I9" s="112"/>
      <c r="J9" s="112"/>
      <c r="K9" s="231"/>
      <c r="M9" s="230"/>
      <c r="N9" s="112"/>
      <c r="O9" s="113"/>
      <c r="P9" s="112"/>
      <c r="Q9" s="231"/>
      <c r="S9" s="230"/>
      <c r="T9" s="112"/>
      <c r="U9" s="113"/>
      <c r="V9" s="112"/>
      <c r="W9" s="231"/>
      <c r="Y9" s="232"/>
      <c r="Z9" s="112"/>
      <c r="AA9" s="110" t="s">
        <v>930</v>
      </c>
      <c r="AB9" s="123">
        <f>AB6/(1+AB7)</f>
        <v>1453.4653465346535</v>
      </c>
      <c r="AC9" s="233"/>
      <c r="AE9" s="230"/>
      <c r="AF9" s="112"/>
      <c r="AG9" s="113" t="s">
        <v>936</v>
      </c>
      <c r="AH9" s="125">
        <v>0.193</v>
      </c>
      <c r="AI9" s="231"/>
    </row>
    <row r="10" spans="2:39" ht="15" x14ac:dyDescent="0.25">
      <c r="B10" s="1938" t="s">
        <v>937</v>
      </c>
      <c r="C10" s="1939"/>
      <c r="D10" s="1939"/>
      <c r="E10" s="1939"/>
      <c r="F10" s="1940"/>
      <c r="H10" s="230"/>
      <c r="I10" s="239" t="s">
        <v>926</v>
      </c>
      <c r="J10" s="123">
        <f>J8-J5</f>
        <v>8635.5</v>
      </c>
      <c r="K10" s="231"/>
      <c r="M10" s="230"/>
      <c r="N10" s="112"/>
      <c r="O10" s="110" t="s">
        <v>938</v>
      </c>
      <c r="P10" s="122">
        <f>(P7-((P5*P8)/P6))/P5</f>
        <v>5.7997557997558E-2</v>
      </c>
      <c r="Q10" s="231"/>
      <c r="S10" s="230"/>
      <c r="T10" s="112"/>
      <c r="U10" s="110" t="s">
        <v>939</v>
      </c>
      <c r="V10" s="134">
        <f>(V6*V7)/(V5*(1+V8))</f>
        <v>0.96069641187379762</v>
      </c>
      <c r="W10" s="231"/>
      <c r="Y10" s="232"/>
      <c r="Z10" s="112"/>
      <c r="AA10" s="113"/>
      <c r="AB10" s="114">
        <f>AB9/15</f>
        <v>96.897689768976903</v>
      </c>
      <c r="AC10" s="233"/>
      <c r="AE10" s="230"/>
      <c r="AF10" s="112"/>
      <c r="AG10" s="112"/>
      <c r="AH10" s="112"/>
      <c r="AI10" s="231"/>
    </row>
    <row r="11" spans="2:39" ht="15" x14ac:dyDescent="0.25">
      <c r="B11" s="1938"/>
      <c r="C11" s="1939"/>
      <c r="D11" s="1939"/>
      <c r="E11" s="1939"/>
      <c r="F11" s="1940"/>
      <c r="H11" s="234"/>
      <c r="I11" s="121"/>
      <c r="J11" s="121"/>
      <c r="K11" s="235"/>
      <c r="M11" s="234"/>
      <c r="N11" s="115"/>
      <c r="O11" s="116"/>
      <c r="P11" s="120"/>
      <c r="Q11" s="235"/>
      <c r="S11" s="234"/>
      <c r="T11" s="115"/>
      <c r="U11" s="116"/>
      <c r="V11" s="120"/>
      <c r="W11" s="235"/>
      <c r="Y11" s="232"/>
      <c r="Z11" s="112"/>
      <c r="AA11" s="113"/>
      <c r="AB11" s="114"/>
      <c r="AC11" s="233"/>
      <c r="AE11" s="230"/>
      <c r="AF11" s="112"/>
      <c r="AG11" s="110" t="s">
        <v>227</v>
      </c>
      <c r="AH11" s="123">
        <f>(AH5-AH6-AH7-AH8)/(AH9+1)</f>
        <v>171835.70829840738</v>
      </c>
      <c r="AI11" s="231"/>
    </row>
    <row r="12" spans="2:39" ht="15" x14ac:dyDescent="0.25">
      <c r="B12" s="1938"/>
      <c r="C12" s="1939"/>
      <c r="D12" s="1939"/>
      <c r="E12" s="1939"/>
      <c r="F12" s="1940"/>
      <c r="Y12" s="236"/>
      <c r="Z12" s="128"/>
      <c r="AA12" s="129"/>
      <c r="AB12" s="130"/>
      <c r="AC12" s="237"/>
      <c r="AE12" s="234"/>
      <c r="AF12" s="115"/>
      <c r="AG12" s="116"/>
      <c r="AH12" s="145"/>
      <c r="AI12" s="235"/>
    </row>
    <row r="13" spans="2:39" ht="15" x14ac:dyDescent="0.25">
      <c r="B13" s="1938"/>
      <c r="C13" s="1939"/>
      <c r="D13" s="1939"/>
      <c r="E13" s="1939"/>
      <c r="F13" s="1940"/>
      <c r="M13" s="226"/>
      <c r="N13" s="117"/>
      <c r="O13" s="117"/>
      <c r="P13" s="117"/>
      <c r="Q13" s="227"/>
      <c r="S13" s="226"/>
      <c r="T13" s="117"/>
      <c r="U13" s="118"/>
      <c r="V13" s="119"/>
      <c r="W13" s="227"/>
    </row>
    <row r="14" spans="2:39" ht="15.75" x14ac:dyDescent="0.25">
      <c r="B14" s="1941"/>
      <c r="C14" s="1942"/>
      <c r="D14" s="1942"/>
      <c r="E14" s="1942"/>
      <c r="F14" s="1943"/>
      <c r="J14" s="83">
        <f>8511-8635.5</f>
        <v>-124.5</v>
      </c>
      <c r="M14" s="230"/>
      <c r="N14" s="1959" t="s">
        <v>940</v>
      </c>
      <c r="O14" s="1959"/>
      <c r="P14" s="1959"/>
      <c r="Q14" s="231"/>
      <c r="S14" s="230"/>
      <c r="T14" s="1947" t="s">
        <v>941</v>
      </c>
      <c r="U14" s="1947"/>
      <c r="V14" s="1947"/>
      <c r="W14" s="231"/>
      <c r="AH14" s="294">
        <f>AH5-AH11</f>
        <v>33164.291701592621</v>
      </c>
    </row>
    <row r="15" spans="2:39" ht="15" x14ac:dyDescent="0.25">
      <c r="M15" s="230"/>
      <c r="N15" s="112"/>
      <c r="O15" s="112"/>
      <c r="P15" s="112"/>
      <c r="Q15" s="231"/>
      <c r="S15" s="230"/>
      <c r="T15" s="112"/>
      <c r="U15" s="112"/>
      <c r="V15" s="112"/>
      <c r="W15" s="231"/>
      <c r="AB15" s="244"/>
    </row>
    <row r="16" spans="2:39" ht="15" x14ac:dyDescent="0.25">
      <c r="B16" s="1944" t="s">
        <v>942</v>
      </c>
      <c r="C16" s="1945"/>
      <c r="D16" s="1945"/>
      <c r="E16" s="1945"/>
      <c r="F16" s="1946"/>
      <c r="M16" s="230"/>
      <c r="N16" s="112"/>
      <c r="O16" s="113" t="s">
        <v>943</v>
      </c>
      <c r="P16" s="124">
        <v>2080</v>
      </c>
      <c r="Q16" s="231"/>
      <c r="S16" s="230"/>
      <c r="T16" s="112"/>
      <c r="U16" s="113" t="s">
        <v>923</v>
      </c>
      <c r="V16" s="124">
        <v>56966</v>
      </c>
      <c r="W16" s="231"/>
      <c r="AB16" s="133"/>
      <c r="AH16" s="294">
        <f>AH11-171835.61</f>
        <v>9.8298407392576337E-2</v>
      </c>
    </row>
    <row r="17" spans="2:34" ht="15" customHeight="1" x14ac:dyDescent="0.25">
      <c r="B17" s="1952" t="s">
        <v>944</v>
      </c>
      <c r="C17" s="1953"/>
      <c r="D17" s="1953"/>
      <c r="E17" s="1953"/>
      <c r="F17" s="1954"/>
      <c r="M17" s="230"/>
      <c r="N17" s="112"/>
      <c r="O17" s="113" t="s">
        <v>923</v>
      </c>
      <c r="P17" s="124">
        <v>45736</v>
      </c>
      <c r="Q17" s="231"/>
      <c r="S17" s="230"/>
      <c r="T17" s="112"/>
      <c r="U17" s="113" t="s">
        <v>927</v>
      </c>
      <c r="V17" s="124">
        <v>9</v>
      </c>
      <c r="W17" s="231"/>
      <c r="AB17" s="133"/>
      <c r="AH17" s="133"/>
    </row>
    <row r="18" spans="2:34" ht="15" x14ac:dyDescent="0.25">
      <c r="B18" s="1952"/>
      <c r="C18" s="1953"/>
      <c r="D18" s="1953"/>
      <c r="E18" s="1953"/>
      <c r="F18" s="1954"/>
      <c r="M18" s="230"/>
      <c r="N18" s="112"/>
      <c r="O18" s="113" t="s">
        <v>927</v>
      </c>
      <c r="P18" s="124">
        <v>10</v>
      </c>
      <c r="Q18" s="231"/>
      <c r="S18" s="230"/>
      <c r="T18" s="112"/>
      <c r="U18" s="113" t="s">
        <v>930</v>
      </c>
      <c r="V18" s="124">
        <v>1000</v>
      </c>
      <c r="W18" s="231"/>
      <c r="AB18" s="133"/>
      <c r="AH18" s="133"/>
    </row>
    <row r="19" spans="2:34" ht="15" x14ac:dyDescent="0.25">
      <c r="B19" s="1952"/>
      <c r="C19" s="1953"/>
      <c r="D19" s="1953"/>
      <c r="E19" s="1953"/>
      <c r="F19" s="1954"/>
      <c r="M19" s="230"/>
      <c r="N19" s="112"/>
      <c r="O19" s="113" t="s">
        <v>939</v>
      </c>
      <c r="P19" s="126">
        <v>0</v>
      </c>
      <c r="Q19" s="231"/>
      <c r="S19" s="230"/>
      <c r="T19" s="112"/>
      <c r="U19" s="113"/>
      <c r="V19" s="112"/>
      <c r="W19" s="231"/>
      <c r="AB19" s="133"/>
    </row>
    <row r="20" spans="2:34" ht="15" customHeight="1" x14ac:dyDescent="0.25">
      <c r="B20" s="1952"/>
      <c r="C20" s="1953"/>
      <c r="D20" s="1953"/>
      <c r="E20" s="1953"/>
      <c r="F20" s="1954"/>
      <c r="M20" s="230"/>
      <c r="N20" s="112"/>
      <c r="O20" s="113" t="s">
        <v>152</v>
      </c>
      <c r="P20" s="125">
        <v>0.32690000000000002</v>
      </c>
      <c r="Q20" s="231"/>
      <c r="S20" s="230"/>
      <c r="T20" s="112"/>
      <c r="U20" s="110" t="s">
        <v>939</v>
      </c>
      <c r="V20" s="132">
        <f>V18/(V16/V17)</f>
        <v>0.15798897588034969</v>
      </c>
      <c r="W20" s="231"/>
      <c r="AB20" s="133"/>
    </row>
    <row r="21" spans="2:34" ht="15" customHeight="1" x14ac:dyDescent="0.25">
      <c r="B21" s="1955"/>
      <c r="C21" s="1956"/>
      <c r="D21" s="1956"/>
      <c r="E21" s="1956"/>
      <c r="F21" s="1957"/>
      <c r="M21" s="230"/>
      <c r="N21" s="112"/>
      <c r="O21" s="113" t="s">
        <v>415</v>
      </c>
      <c r="P21" s="124">
        <v>8095</v>
      </c>
      <c r="Q21" s="231"/>
      <c r="S21" s="234"/>
      <c r="T21" s="115"/>
      <c r="U21" s="116"/>
      <c r="V21" s="120"/>
      <c r="W21" s="235"/>
    </row>
    <row r="22" spans="2:34" ht="15" customHeight="1" x14ac:dyDescent="0.25">
      <c r="B22" s="111"/>
      <c r="C22" s="111"/>
      <c r="D22" s="111"/>
      <c r="E22" s="111"/>
      <c r="F22" s="111"/>
      <c r="M22" s="230"/>
      <c r="N22" s="112"/>
      <c r="O22" s="113"/>
      <c r="P22" s="112"/>
      <c r="Q22" s="231"/>
    </row>
    <row r="23" spans="2:34" ht="15" customHeight="1" x14ac:dyDescent="0.25">
      <c r="B23" s="111"/>
      <c r="C23" s="111"/>
      <c r="D23" s="111"/>
      <c r="E23" s="111"/>
      <c r="F23" s="111"/>
      <c r="M23" s="230"/>
      <c r="N23" s="112"/>
      <c r="O23" s="110" t="s">
        <v>938</v>
      </c>
      <c r="P23" s="135">
        <f>(P16-(((1+P20)*P17*P19)/P18))/(((1+P20)*P17)+P21)</f>
        <v>3.0240426628216976E-2</v>
      </c>
      <c r="Q23" s="231"/>
    </row>
    <row r="24" spans="2:34" ht="15" customHeight="1" x14ac:dyDescent="0.25">
      <c r="B24" s="111"/>
      <c r="C24" s="111"/>
      <c r="D24" s="111"/>
      <c r="E24" s="111"/>
      <c r="F24" s="111"/>
      <c r="M24" s="234"/>
      <c r="N24" s="121"/>
      <c r="O24" s="121"/>
      <c r="P24" s="121"/>
      <c r="Q24" s="235"/>
    </row>
    <row r="25" spans="2:34" ht="22.5" customHeight="1" x14ac:dyDescent="0.25">
      <c r="B25" s="111"/>
      <c r="C25" s="111"/>
      <c r="D25" s="111"/>
      <c r="E25" s="111"/>
      <c r="F25" s="111"/>
    </row>
    <row r="26" spans="2:34" ht="15" customHeight="1" x14ac:dyDescent="0.25">
      <c r="B26" s="111"/>
      <c r="C26" s="111"/>
      <c r="D26" s="111"/>
      <c r="E26" s="111"/>
      <c r="F26" s="111"/>
      <c r="M26" s="226"/>
      <c r="N26" s="117"/>
      <c r="O26" s="118"/>
      <c r="P26" s="119"/>
      <c r="Q26" s="227"/>
    </row>
    <row r="27" spans="2:34" ht="15" customHeight="1" x14ac:dyDescent="0.25">
      <c r="B27" s="111"/>
      <c r="C27" s="111"/>
      <c r="D27" s="111"/>
      <c r="E27" s="111"/>
      <c r="F27" s="111"/>
      <c r="M27" s="230"/>
      <c r="N27" s="1947" t="s">
        <v>945</v>
      </c>
      <c r="O27" s="1947"/>
      <c r="P27" s="1947"/>
      <c r="Q27" s="231"/>
    </row>
    <row r="28" spans="2:34" ht="15" customHeight="1" x14ac:dyDescent="0.25">
      <c r="B28" s="111"/>
      <c r="C28" s="111"/>
      <c r="D28" s="111"/>
      <c r="E28" s="111"/>
      <c r="F28" s="111"/>
      <c r="M28" s="230"/>
      <c r="N28" s="143"/>
      <c r="O28" s="143"/>
      <c r="P28" s="143"/>
      <c r="Q28" s="231"/>
    </row>
    <row r="29" spans="2:34" ht="15" customHeight="1" x14ac:dyDescent="0.25">
      <c r="B29" s="111"/>
      <c r="C29" s="111"/>
      <c r="D29" s="111"/>
      <c r="E29" s="111"/>
      <c r="F29" s="111"/>
      <c r="M29" s="230"/>
      <c r="N29" s="112"/>
      <c r="O29" s="113" t="s">
        <v>946</v>
      </c>
      <c r="P29" s="124">
        <v>5080</v>
      </c>
      <c r="Q29" s="231"/>
    </row>
    <row r="30" spans="2:34" ht="15" customHeight="1" x14ac:dyDescent="0.25">
      <c r="B30" s="111"/>
      <c r="C30" s="111"/>
      <c r="D30" s="111"/>
      <c r="E30" s="111"/>
      <c r="F30" s="111"/>
      <c r="M30" s="230"/>
      <c r="N30" s="112"/>
      <c r="O30" s="113" t="s">
        <v>938</v>
      </c>
      <c r="P30" s="138">
        <v>1</v>
      </c>
      <c r="Q30" s="231"/>
    </row>
    <row r="31" spans="2:34" ht="15" customHeight="1" x14ac:dyDescent="0.25">
      <c r="B31" s="111"/>
      <c r="C31" s="111"/>
      <c r="D31" s="111"/>
      <c r="E31" s="111"/>
      <c r="F31" s="111"/>
      <c r="M31" s="230"/>
      <c r="N31" s="112"/>
      <c r="O31" s="113" t="s">
        <v>947</v>
      </c>
      <c r="P31" s="125">
        <v>0.3367</v>
      </c>
      <c r="Q31" s="231"/>
    </row>
    <row r="32" spans="2:34" ht="15" customHeight="1" x14ac:dyDescent="0.25">
      <c r="B32" s="111"/>
      <c r="C32" s="111"/>
      <c r="D32" s="111"/>
      <c r="E32" s="111"/>
      <c r="F32" s="111"/>
      <c r="M32" s="230"/>
      <c r="N32" s="112"/>
      <c r="O32" s="113" t="s">
        <v>415</v>
      </c>
      <c r="P32" s="124">
        <v>0</v>
      </c>
      <c r="Q32" s="231"/>
    </row>
    <row r="33" spans="2:28" ht="15" customHeight="1" x14ac:dyDescent="0.25">
      <c r="B33" s="111"/>
      <c r="C33" s="111"/>
      <c r="D33" s="111"/>
      <c r="E33" s="111"/>
      <c r="F33" s="111"/>
      <c r="M33" s="230"/>
      <c r="N33" s="112"/>
      <c r="O33" s="113"/>
      <c r="P33" s="112"/>
      <c r="Q33" s="231"/>
    </row>
    <row r="34" spans="2:28" ht="15" customHeight="1" x14ac:dyDescent="0.25">
      <c r="B34" s="111"/>
      <c r="C34" s="111"/>
      <c r="D34" s="111"/>
      <c r="E34" s="111"/>
      <c r="F34" s="111"/>
      <c r="M34" s="230"/>
      <c r="N34" s="112"/>
      <c r="O34" s="110" t="s">
        <v>930</v>
      </c>
      <c r="P34" s="139">
        <f>(P29-(P32)*P30)/(P30*(1+P31))</f>
        <v>3800.4039799506245</v>
      </c>
      <c r="Q34" s="231"/>
      <c r="AB34" s="133"/>
    </row>
    <row r="35" spans="2:28" ht="15" customHeight="1" x14ac:dyDescent="0.25">
      <c r="B35" s="111"/>
      <c r="C35" s="111"/>
      <c r="D35" s="111"/>
      <c r="E35" s="111"/>
      <c r="F35" s="111"/>
      <c r="L35" s="111"/>
      <c r="M35" s="234"/>
      <c r="N35" s="121"/>
      <c r="O35" s="121"/>
      <c r="P35" s="121"/>
      <c r="Q35" s="235"/>
      <c r="R35" s="111"/>
      <c r="X35" s="111"/>
      <c r="Y35" s="111"/>
      <c r="Z35" s="111"/>
      <c r="AB35" s="133"/>
    </row>
    <row r="36" spans="2:28" ht="15" customHeight="1" x14ac:dyDescent="0.25">
      <c r="B36" s="111"/>
      <c r="C36" s="111"/>
      <c r="D36" s="111"/>
      <c r="E36" s="111"/>
      <c r="F36" s="111"/>
      <c r="AB36" s="133"/>
    </row>
    <row r="37" spans="2:28" ht="15" customHeight="1" x14ac:dyDescent="0.25">
      <c r="B37" s="111"/>
      <c r="C37" s="111"/>
      <c r="D37" s="111"/>
      <c r="E37" s="111"/>
      <c r="F37" s="111"/>
      <c r="AB37" s="133"/>
    </row>
    <row r="38" spans="2:28" ht="15" customHeight="1" x14ac:dyDescent="0.25">
      <c r="B38" s="111"/>
      <c r="C38" s="111"/>
      <c r="D38" s="111"/>
      <c r="E38" s="111"/>
      <c r="F38" s="111"/>
      <c r="AB38" s="133"/>
    </row>
    <row r="39" spans="2:28" ht="15" customHeight="1" x14ac:dyDescent="0.25"/>
    <row r="40" spans="2:28" ht="15" x14ac:dyDescent="0.25"/>
    <row r="41" spans="2:28" ht="15" customHeight="1" x14ac:dyDescent="0.25"/>
    <row r="42" spans="2:28" ht="15" customHeight="1" x14ac:dyDescent="0.25"/>
    <row r="43" spans="2:28" ht="15" customHeight="1" x14ac:dyDescent="0.25"/>
    <row r="44" spans="2:28" ht="15" customHeight="1" x14ac:dyDescent="0.25"/>
    <row r="45" spans="2:28" ht="15" customHeight="1" x14ac:dyDescent="0.25"/>
    <row r="46" spans="2:28" ht="15" customHeight="1" x14ac:dyDescent="0.25"/>
    <row r="47" spans="2:28" ht="15" hidden="1" x14ac:dyDescent="0.25"/>
    <row r="48" spans="2:28" ht="15" x14ac:dyDescent="0.25"/>
    <row r="49" ht="15" x14ac:dyDescent="0.25"/>
    <row r="50" ht="15" x14ac:dyDescent="0.25"/>
    <row r="51" ht="15" x14ac:dyDescent="0.25"/>
  </sheetData>
  <mergeCells count="19">
    <mergeCell ref="B17:F21"/>
    <mergeCell ref="Z3:AB3"/>
    <mergeCell ref="N14:P14"/>
    <mergeCell ref="Z4:AB4"/>
    <mergeCell ref="T14:V14"/>
    <mergeCell ref="M2:Q2"/>
    <mergeCell ref="Y2:AC2"/>
    <mergeCell ref="AE2:AI2"/>
    <mergeCell ref="S2:W2"/>
    <mergeCell ref="N27:P27"/>
    <mergeCell ref="AF4:AH4"/>
    <mergeCell ref="AF3:AH3"/>
    <mergeCell ref="B2:F2"/>
    <mergeCell ref="B9:F9"/>
    <mergeCell ref="B10:F14"/>
    <mergeCell ref="B16:F16"/>
    <mergeCell ref="I4:J4"/>
    <mergeCell ref="I3:J3"/>
    <mergeCell ref="H2:K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7FBD2-BA89-4306-A24B-4866D9C3DE5F}">
  <sheetPr codeName="Sheet13"/>
  <dimension ref="A1:AC33"/>
  <sheetViews>
    <sheetView topLeftCell="A6" workbookViewId="0">
      <selection activeCell="K14" sqref="K14"/>
    </sheetView>
  </sheetViews>
  <sheetFormatPr defaultRowHeight="15" x14ac:dyDescent="0.25"/>
  <cols>
    <col min="3" max="3" width="10.85546875" customWidth="1"/>
    <col min="6" max="6" width="14.140625" customWidth="1"/>
    <col min="9" max="9" width="11" customWidth="1"/>
    <col min="12" max="12" width="14.42578125" customWidth="1"/>
    <col min="15" max="15" width="11.28515625" customWidth="1"/>
    <col min="18" max="18" width="13.7109375" customWidth="1"/>
    <col min="21" max="21" width="9.85546875" bestFit="1" customWidth="1"/>
    <col min="24" max="24" width="13.140625" customWidth="1"/>
  </cols>
  <sheetData>
    <row r="1" spans="1:29" ht="15" customHeight="1" x14ac:dyDescent="0.25">
      <c r="A1" s="1971" t="s">
        <v>948</v>
      </c>
      <c r="B1" s="1971"/>
      <c r="C1" s="1971"/>
      <c r="D1" s="1971"/>
      <c r="E1" s="1971"/>
      <c r="F1" s="1971"/>
      <c r="G1" s="16"/>
      <c r="H1" s="1971" t="s">
        <v>949</v>
      </c>
      <c r="I1" s="1971"/>
      <c r="J1" s="1971"/>
      <c r="K1" s="1971"/>
      <c r="L1" s="1971"/>
      <c r="M1" s="16"/>
      <c r="N1" s="1971" t="s">
        <v>950</v>
      </c>
      <c r="O1" s="1971"/>
      <c r="P1" s="1971"/>
      <c r="Q1" s="1971"/>
      <c r="R1" s="1971"/>
      <c r="S1" s="16"/>
      <c r="T1" s="1971" t="s">
        <v>951</v>
      </c>
      <c r="U1" s="1971"/>
      <c r="V1" s="1971"/>
      <c r="W1" s="1971"/>
      <c r="X1" s="1971"/>
      <c r="Z1" s="1971" t="s">
        <v>952</v>
      </c>
      <c r="AA1" s="1971"/>
      <c r="AB1" s="1971"/>
    </row>
    <row r="2" spans="1:29" x14ac:dyDescent="0.25">
      <c r="A2" s="16"/>
      <c r="B2" s="1981"/>
      <c r="C2" s="1981"/>
      <c r="D2" s="1981"/>
      <c r="E2" s="1981"/>
      <c r="F2" s="1981"/>
      <c r="G2" s="1981"/>
      <c r="H2" s="1981"/>
      <c r="I2" s="1981"/>
      <c r="J2" s="1981"/>
      <c r="K2" s="1981"/>
      <c r="L2" s="1981"/>
      <c r="M2" s="16"/>
      <c r="N2" s="16"/>
      <c r="O2" s="16"/>
      <c r="P2" s="16"/>
      <c r="Q2" s="16"/>
      <c r="R2" s="16"/>
      <c r="S2" s="16"/>
      <c r="T2" s="16"/>
      <c r="U2" s="16"/>
      <c r="V2" s="16"/>
      <c r="W2" s="16"/>
      <c r="X2" s="16"/>
      <c r="Z2" s="16"/>
      <c r="AA2" s="16"/>
      <c r="AB2" s="16"/>
    </row>
    <row r="3" spans="1:29" x14ac:dyDescent="0.25">
      <c r="A3" s="16"/>
      <c r="B3" s="1969" t="s">
        <v>953</v>
      </c>
      <c r="C3" s="1970"/>
      <c r="D3" s="16"/>
      <c r="E3" s="1969" t="s">
        <v>954</v>
      </c>
      <c r="F3" s="1970"/>
      <c r="G3" s="16"/>
      <c r="H3" s="1969" t="s">
        <v>953</v>
      </c>
      <c r="I3" s="1970"/>
      <c r="J3" s="16"/>
      <c r="K3" s="1969" t="s">
        <v>955</v>
      </c>
      <c r="L3" s="1970"/>
      <c r="M3" s="16"/>
      <c r="N3" s="1969" t="s">
        <v>953</v>
      </c>
      <c r="O3" s="1970"/>
      <c r="P3" s="16"/>
      <c r="Q3" s="1969" t="s">
        <v>956</v>
      </c>
      <c r="R3" s="1970"/>
      <c r="S3" s="16"/>
      <c r="T3" s="1969" t="s">
        <v>957</v>
      </c>
      <c r="U3" s="1970"/>
      <c r="V3" s="16"/>
      <c r="W3" s="1969" t="s">
        <v>956</v>
      </c>
      <c r="X3" s="1970"/>
      <c r="Z3" s="1972" t="s">
        <v>958</v>
      </c>
      <c r="AA3" s="1973"/>
      <c r="AB3" s="1974"/>
    </row>
    <row r="4" spans="1:29" x14ac:dyDescent="0.25">
      <c r="A4" s="16"/>
      <c r="B4" s="1963" t="s">
        <v>959</v>
      </c>
      <c r="C4" s="1964"/>
      <c r="D4" s="16"/>
      <c r="E4" s="1963" t="s">
        <v>960</v>
      </c>
      <c r="F4" s="1964"/>
      <c r="G4" s="16"/>
      <c r="H4" s="1963" t="s">
        <v>961</v>
      </c>
      <c r="I4" s="1964"/>
      <c r="J4" s="16"/>
      <c r="K4" s="1963" t="s">
        <v>960</v>
      </c>
      <c r="L4" s="1964"/>
      <c r="M4" s="16"/>
      <c r="N4" s="1963" t="s">
        <v>962</v>
      </c>
      <c r="O4" s="1964"/>
      <c r="P4" s="16"/>
      <c r="Q4" s="1963" t="s">
        <v>960</v>
      </c>
      <c r="R4" s="1964"/>
      <c r="S4" s="16"/>
      <c r="T4" s="1963" t="s">
        <v>962</v>
      </c>
      <c r="U4" s="1964"/>
      <c r="V4" s="16"/>
      <c r="W4" s="1963" t="s">
        <v>960</v>
      </c>
      <c r="X4" s="1964"/>
      <c r="Z4" s="1960" t="s">
        <v>963</v>
      </c>
      <c r="AA4" s="1961"/>
      <c r="AB4" s="1962"/>
    </row>
    <row r="5" spans="1:29" x14ac:dyDescent="0.25">
      <c r="A5" s="16"/>
      <c r="B5" s="1967" t="s">
        <v>964</v>
      </c>
      <c r="C5" s="1968"/>
      <c r="D5" s="16"/>
      <c r="E5" s="1965" t="s">
        <v>964</v>
      </c>
      <c r="F5" s="1966"/>
      <c r="G5" s="16"/>
      <c r="H5" s="1965" t="s">
        <v>965</v>
      </c>
      <c r="I5" s="1966"/>
      <c r="J5" s="16"/>
      <c r="K5" s="1965" t="s">
        <v>965</v>
      </c>
      <c r="L5" s="1966"/>
      <c r="M5" s="16"/>
      <c r="N5" s="1965" t="s">
        <v>966</v>
      </c>
      <c r="O5" s="1966"/>
      <c r="P5" s="16"/>
      <c r="Q5" s="1965" t="s">
        <v>966</v>
      </c>
      <c r="R5" s="1966"/>
      <c r="S5" s="16"/>
      <c r="T5" s="1965" t="s">
        <v>966</v>
      </c>
      <c r="U5" s="1966"/>
      <c r="V5" s="16"/>
      <c r="W5" s="1965" t="s">
        <v>966</v>
      </c>
      <c r="X5" s="1966"/>
      <c r="Z5" s="16"/>
      <c r="AA5" s="16"/>
      <c r="AB5" s="16"/>
    </row>
    <row r="6" spans="1:29" ht="26.25" x14ac:dyDescent="0.25">
      <c r="A6" s="16"/>
      <c r="B6" s="21" t="s">
        <v>938</v>
      </c>
      <c r="C6" s="22" t="s">
        <v>967</v>
      </c>
      <c r="D6" s="16"/>
      <c r="E6" s="23" t="s">
        <v>967</v>
      </c>
      <c r="F6" s="24" t="s">
        <v>938</v>
      </c>
      <c r="G6" s="16"/>
      <c r="H6" s="25" t="s">
        <v>938</v>
      </c>
      <c r="I6" s="26" t="s">
        <v>968</v>
      </c>
      <c r="J6" s="16"/>
      <c r="K6" s="27" t="s">
        <v>968</v>
      </c>
      <c r="L6" s="28" t="s">
        <v>938</v>
      </c>
      <c r="M6" s="16"/>
      <c r="N6" s="29" t="s">
        <v>938</v>
      </c>
      <c r="O6" s="30" t="s">
        <v>933</v>
      </c>
      <c r="P6" s="16"/>
      <c r="Q6" s="31" t="s">
        <v>933</v>
      </c>
      <c r="R6" s="32" t="s">
        <v>938</v>
      </c>
      <c r="S6" s="16"/>
      <c r="T6" s="33" t="s">
        <v>969</v>
      </c>
      <c r="U6" s="34" t="s">
        <v>933</v>
      </c>
      <c r="V6" s="16"/>
      <c r="W6" s="31" t="s">
        <v>933</v>
      </c>
      <c r="X6" s="32" t="s">
        <v>938</v>
      </c>
      <c r="Z6" s="35" t="s">
        <v>970</v>
      </c>
      <c r="AA6" s="35"/>
      <c r="AB6" s="16"/>
    </row>
    <row r="7" spans="1:29" x14ac:dyDescent="0.25">
      <c r="A7" s="16"/>
      <c r="B7" s="36">
        <v>1</v>
      </c>
      <c r="C7" s="37">
        <v>12</v>
      </c>
      <c r="D7" s="16"/>
      <c r="E7" s="38">
        <v>12</v>
      </c>
      <c r="F7" s="39">
        <v>1</v>
      </c>
      <c r="G7" s="16"/>
      <c r="H7" s="40">
        <v>1</v>
      </c>
      <c r="I7" s="41">
        <v>9</v>
      </c>
      <c r="J7" s="16"/>
      <c r="K7" s="42">
        <v>9</v>
      </c>
      <c r="L7" s="43">
        <v>1</v>
      </c>
      <c r="M7" s="16"/>
      <c r="N7" s="40">
        <v>1</v>
      </c>
      <c r="O7" s="41">
        <v>3</v>
      </c>
      <c r="P7" s="16"/>
      <c r="Q7" s="42">
        <v>3</v>
      </c>
      <c r="R7" s="43">
        <v>1</v>
      </c>
      <c r="S7" s="16"/>
      <c r="T7" s="38">
        <v>13</v>
      </c>
      <c r="U7" s="37">
        <v>3</v>
      </c>
      <c r="V7" s="16"/>
      <c r="W7" s="42">
        <v>3</v>
      </c>
      <c r="X7" s="43">
        <v>1</v>
      </c>
      <c r="Z7" s="137">
        <v>350</v>
      </c>
      <c r="AA7" s="136">
        <f>Z7/730</f>
        <v>0.47945205479452052</v>
      </c>
      <c r="AB7" s="16"/>
    </row>
    <row r="8" spans="1:29" x14ac:dyDescent="0.25">
      <c r="A8" s="16"/>
      <c r="B8" s="36">
        <v>0.95</v>
      </c>
      <c r="C8" s="37">
        <v>11.4</v>
      </c>
      <c r="D8" s="16"/>
      <c r="E8" s="38">
        <v>11</v>
      </c>
      <c r="F8" s="39">
        <v>0.91669999999999996</v>
      </c>
      <c r="G8" s="16"/>
      <c r="H8" s="36">
        <v>0.95</v>
      </c>
      <c r="I8" s="37">
        <v>8.5500000000000007</v>
      </c>
      <c r="J8" s="16"/>
      <c r="K8" s="38">
        <v>8</v>
      </c>
      <c r="L8" s="39">
        <v>0.88890000000000002</v>
      </c>
      <c r="M8" s="16"/>
      <c r="N8" s="36">
        <v>0.95</v>
      </c>
      <c r="O8" s="37">
        <v>2.85</v>
      </c>
      <c r="P8" s="16"/>
      <c r="Q8" s="38">
        <v>2</v>
      </c>
      <c r="R8" s="39">
        <v>0.66669999999999996</v>
      </c>
      <c r="S8" s="16"/>
      <c r="T8" s="38">
        <v>12</v>
      </c>
      <c r="U8" s="37">
        <v>2.8</v>
      </c>
      <c r="V8" s="16"/>
      <c r="W8" s="38">
        <v>2</v>
      </c>
      <c r="X8" s="39">
        <v>0.66669999999999996</v>
      </c>
      <c r="AB8" s="16"/>
    </row>
    <row r="9" spans="1:29" x14ac:dyDescent="0.25">
      <c r="A9" s="16"/>
      <c r="B9" s="36">
        <v>0.9</v>
      </c>
      <c r="C9" s="37">
        <v>10.8</v>
      </c>
      <c r="D9" s="16"/>
      <c r="E9" s="38">
        <v>10</v>
      </c>
      <c r="F9" s="39">
        <v>0.83330000000000004</v>
      </c>
      <c r="G9" s="16"/>
      <c r="H9" s="36">
        <v>0.9</v>
      </c>
      <c r="I9" s="37">
        <v>8.1</v>
      </c>
      <c r="J9" s="16"/>
      <c r="K9" s="38">
        <v>7</v>
      </c>
      <c r="L9" s="39">
        <v>0.77780000000000005</v>
      </c>
      <c r="M9" s="16"/>
      <c r="N9" s="36">
        <v>0.9</v>
      </c>
      <c r="O9" s="37">
        <v>2.7</v>
      </c>
      <c r="P9" s="16"/>
      <c r="Q9" s="38">
        <v>1</v>
      </c>
      <c r="R9" s="39">
        <v>0.33329999999999999</v>
      </c>
      <c r="S9" s="16"/>
      <c r="T9" s="38">
        <v>11</v>
      </c>
      <c r="U9" s="37">
        <v>2.5</v>
      </c>
      <c r="V9" s="16"/>
      <c r="W9" s="38">
        <v>1</v>
      </c>
      <c r="X9" s="39">
        <v>0.33329999999999999</v>
      </c>
      <c r="AB9" s="16"/>
    </row>
    <row r="10" spans="1:29" x14ac:dyDescent="0.25">
      <c r="A10" s="16"/>
      <c r="B10" s="36">
        <v>0.85</v>
      </c>
      <c r="C10" s="37">
        <v>10.199999999999999</v>
      </c>
      <c r="D10" s="16"/>
      <c r="E10" s="38">
        <v>9</v>
      </c>
      <c r="F10" s="39">
        <v>0.75</v>
      </c>
      <c r="G10" s="16"/>
      <c r="H10" s="36">
        <v>0.85</v>
      </c>
      <c r="I10" s="37">
        <v>7.65</v>
      </c>
      <c r="J10" s="16"/>
      <c r="K10" s="38">
        <v>6</v>
      </c>
      <c r="L10" s="39">
        <v>0.66669999999999996</v>
      </c>
      <c r="M10" s="16"/>
      <c r="N10" s="36">
        <v>0.85</v>
      </c>
      <c r="O10" s="37">
        <v>2.5499999999999998</v>
      </c>
      <c r="P10" s="16"/>
      <c r="Q10" s="44">
        <v>0.5</v>
      </c>
      <c r="R10" s="45">
        <v>0.16669999999999999</v>
      </c>
      <c r="S10" s="16"/>
      <c r="T10" s="38">
        <v>10</v>
      </c>
      <c r="U10" s="37">
        <v>2.2999999999999998</v>
      </c>
      <c r="V10" s="16"/>
      <c r="W10" s="44">
        <v>0.5</v>
      </c>
      <c r="X10" s="45">
        <v>0.16669999999999999</v>
      </c>
      <c r="AB10" s="16"/>
    </row>
    <row r="11" spans="1:29" ht="15.75" x14ac:dyDescent="0.25">
      <c r="A11" s="16"/>
      <c r="B11" s="36">
        <v>0.8</v>
      </c>
      <c r="C11" s="37">
        <v>9.6</v>
      </c>
      <c r="D11" s="16"/>
      <c r="E11" s="38">
        <v>8</v>
      </c>
      <c r="F11" s="39">
        <v>0.66669999999999996</v>
      </c>
      <c r="G11" s="16"/>
      <c r="H11" s="36">
        <v>0.8</v>
      </c>
      <c r="I11" s="37">
        <v>7.2</v>
      </c>
      <c r="J11" s="16"/>
      <c r="K11" s="38">
        <v>5</v>
      </c>
      <c r="L11" s="39">
        <v>0.55559999999999998</v>
      </c>
      <c r="M11" s="16"/>
      <c r="N11" s="36">
        <v>0.8</v>
      </c>
      <c r="O11" s="37">
        <v>2.4</v>
      </c>
      <c r="P11" s="16"/>
      <c r="Q11" s="16"/>
      <c r="R11" s="16"/>
      <c r="S11" s="16"/>
      <c r="T11" s="38">
        <v>9</v>
      </c>
      <c r="U11" s="37">
        <v>2.1</v>
      </c>
      <c r="V11" s="16"/>
      <c r="W11" s="16"/>
      <c r="X11" s="16"/>
      <c r="Z11" s="1971" t="s">
        <v>971</v>
      </c>
      <c r="AA11" s="1971"/>
      <c r="AB11" s="1971"/>
      <c r="AC11" s="1971"/>
    </row>
    <row r="12" spans="1:29" x14ac:dyDescent="0.25">
      <c r="A12" s="16"/>
      <c r="B12" s="36">
        <v>0.75</v>
      </c>
      <c r="C12" s="37">
        <v>9</v>
      </c>
      <c r="D12" s="16"/>
      <c r="E12" s="38">
        <v>7</v>
      </c>
      <c r="F12" s="39">
        <v>0.58330000000000004</v>
      </c>
      <c r="G12" s="16"/>
      <c r="H12" s="36">
        <v>0.75</v>
      </c>
      <c r="I12" s="37">
        <v>6.75</v>
      </c>
      <c r="J12" s="16"/>
      <c r="K12" s="38">
        <v>4</v>
      </c>
      <c r="L12" s="39">
        <v>0.44440000000000002</v>
      </c>
      <c r="M12" s="16"/>
      <c r="N12" s="36">
        <v>0.75</v>
      </c>
      <c r="O12" s="37">
        <v>2.25</v>
      </c>
      <c r="P12" s="16"/>
      <c r="Q12" s="35" t="s">
        <v>972</v>
      </c>
      <c r="R12" s="35"/>
      <c r="S12" s="35"/>
      <c r="T12" s="38">
        <v>8</v>
      </c>
      <c r="U12" s="37">
        <v>1.8</v>
      </c>
      <c r="V12" s="16"/>
      <c r="W12" s="35" t="s">
        <v>972</v>
      </c>
      <c r="X12" s="35"/>
      <c r="Z12" s="16"/>
      <c r="AA12" s="16"/>
      <c r="AB12" s="16"/>
      <c r="AC12" s="105"/>
    </row>
    <row r="13" spans="1:29" x14ac:dyDescent="0.25">
      <c r="A13" s="16"/>
      <c r="B13" s="36">
        <v>0.7</v>
      </c>
      <c r="C13" s="37">
        <v>8.4</v>
      </c>
      <c r="D13" s="16"/>
      <c r="E13" s="38">
        <v>6</v>
      </c>
      <c r="F13" s="39">
        <v>0.5</v>
      </c>
      <c r="G13" s="16"/>
      <c r="H13" s="36">
        <v>0.7</v>
      </c>
      <c r="I13" s="37">
        <v>6.3</v>
      </c>
      <c r="J13" s="16"/>
      <c r="K13" s="38">
        <v>3</v>
      </c>
      <c r="L13" s="39">
        <v>0.33329999999999999</v>
      </c>
      <c r="M13" s="16"/>
      <c r="N13" s="36">
        <v>0.7</v>
      </c>
      <c r="O13" s="37">
        <v>2.1</v>
      </c>
      <c r="P13" s="16"/>
      <c r="Q13" s="46">
        <v>0</v>
      </c>
      <c r="R13" s="47">
        <f>+Q13/Q$7</f>
        <v>0</v>
      </c>
      <c r="S13" s="16"/>
      <c r="T13" s="38">
        <v>7</v>
      </c>
      <c r="U13" s="37">
        <v>1.6</v>
      </c>
      <c r="V13" s="16"/>
      <c r="W13" s="46">
        <v>0</v>
      </c>
      <c r="X13" s="47">
        <f>+W13/W$7</f>
        <v>0</v>
      </c>
      <c r="Z13" s="1975" t="s">
        <v>973</v>
      </c>
      <c r="AA13" s="1976"/>
      <c r="AB13" s="1977"/>
      <c r="AC13" s="105"/>
    </row>
    <row r="14" spans="1:29" x14ac:dyDescent="0.25">
      <c r="A14" s="16"/>
      <c r="B14" s="36">
        <v>0.65</v>
      </c>
      <c r="C14" s="37">
        <v>7.8</v>
      </c>
      <c r="D14" s="16"/>
      <c r="E14" s="38">
        <v>5</v>
      </c>
      <c r="F14" s="39">
        <v>0.41670000000000001</v>
      </c>
      <c r="G14" s="16"/>
      <c r="H14" s="36">
        <v>0.65</v>
      </c>
      <c r="I14" s="37">
        <v>5.85</v>
      </c>
      <c r="J14" s="16"/>
      <c r="K14" s="38">
        <v>2</v>
      </c>
      <c r="L14" s="39">
        <v>0.22220000000000001</v>
      </c>
      <c r="M14" s="16"/>
      <c r="N14" s="36">
        <v>0.65</v>
      </c>
      <c r="O14" s="37">
        <v>1.95</v>
      </c>
      <c r="P14" s="16"/>
      <c r="Q14" s="16"/>
      <c r="R14" s="16"/>
      <c r="S14" s="16"/>
      <c r="T14" s="38">
        <v>6</v>
      </c>
      <c r="U14" s="37">
        <v>1.4</v>
      </c>
      <c r="V14" s="16"/>
      <c r="W14" s="16"/>
      <c r="X14" s="16"/>
      <c r="Z14" s="1978" t="s">
        <v>974</v>
      </c>
      <c r="AA14" s="1979"/>
      <c r="AB14" s="1980"/>
      <c r="AC14" s="105"/>
    </row>
    <row r="15" spans="1:29" x14ac:dyDescent="0.25">
      <c r="A15" s="16"/>
      <c r="B15" s="36">
        <v>0.6</v>
      </c>
      <c r="C15" s="37">
        <v>7.2</v>
      </c>
      <c r="D15" s="16"/>
      <c r="E15" s="38">
        <v>4</v>
      </c>
      <c r="F15" s="39">
        <v>0.33329999999999999</v>
      </c>
      <c r="G15" s="16"/>
      <c r="H15" s="36">
        <v>0.6</v>
      </c>
      <c r="I15" s="37">
        <v>5.4</v>
      </c>
      <c r="J15" s="16"/>
      <c r="K15" s="38">
        <v>1</v>
      </c>
      <c r="L15" s="39">
        <v>0.1111</v>
      </c>
      <c r="M15" s="16"/>
      <c r="N15" s="36">
        <v>0.6</v>
      </c>
      <c r="O15" s="37">
        <v>1.8</v>
      </c>
      <c r="P15" s="16"/>
      <c r="Q15" s="16"/>
      <c r="R15" s="16"/>
      <c r="S15" s="16"/>
      <c r="T15" s="38">
        <v>5</v>
      </c>
      <c r="U15" s="37">
        <v>1.2</v>
      </c>
      <c r="V15" s="16"/>
      <c r="W15" s="16"/>
      <c r="X15" s="16"/>
      <c r="Z15" s="16"/>
      <c r="AA15" s="16"/>
      <c r="AB15" s="16"/>
      <c r="AC15" s="105"/>
    </row>
    <row r="16" spans="1:29" x14ac:dyDescent="0.25">
      <c r="A16" s="16"/>
      <c r="B16" s="36">
        <v>0.55000000000000004</v>
      </c>
      <c r="C16" s="37">
        <v>6.6</v>
      </c>
      <c r="D16" s="16"/>
      <c r="E16" s="38">
        <v>3</v>
      </c>
      <c r="F16" s="39">
        <v>0.25</v>
      </c>
      <c r="G16" s="16"/>
      <c r="H16" s="36">
        <v>0.55000000000000004</v>
      </c>
      <c r="I16" s="37">
        <v>4.95</v>
      </c>
      <c r="J16" s="16"/>
      <c r="K16" s="44">
        <v>0.5</v>
      </c>
      <c r="L16" s="45">
        <v>5.5599999999999997E-2</v>
      </c>
      <c r="M16" s="16"/>
      <c r="N16" s="36">
        <v>0.55000000000000004</v>
      </c>
      <c r="O16" s="37">
        <v>1.65</v>
      </c>
      <c r="P16" s="16"/>
      <c r="Q16" s="16"/>
      <c r="R16" s="16"/>
      <c r="S16" s="16"/>
      <c r="T16" s="38">
        <v>4</v>
      </c>
      <c r="U16" s="37">
        <v>0.9</v>
      </c>
      <c r="V16" s="16"/>
      <c r="W16" s="16"/>
      <c r="X16" s="16"/>
      <c r="Z16" s="35" t="s">
        <v>975</v>
      </c>
      <c r="AA16" s="35"/>
      <c r="AB16" s="35"/>
      <c r="AC16" s="105"/>
    </row>
    <row r="17" spans="1:29" x14ac:dyDescent="0.25">
      <c r="A17" s="16"/>
      <c r="B17" s="36">
        <v>0.5</v>
      </c>
      <c r="C17" s="37">
        <v>6</v>
      </c>
      <c r="D17" s="16"/>
      <c r="E17" s="38">
        <v>2</v>
      </c>
      <c r="F17" s="39">
        <v>0.16669999999999999</v>
      </c>
      <c r="G17" s="16"/>
      <c r="H17" s="36">
        <v>0.5</v>
      </c>
      <c r="I17" s="37">
        <v>4.5</v>
      </c>
      <c r="J17" s="16"/>
      <c r="K17" s="16"/>
      <c r="L17" s="16"/>
      <c r="M17" s="16"/>
      <c r="N17" s="36">
        <v>0.5</v>
      </c>
      <c r="O17" s="37">
        <v>1.5</v>
      </c>
      <c r="P17" s="16"/>
      <c r="Q17" s="16"/>
      <c r="R17" s="16"/>
      <c r="S17" s="16"/>
      <c r="T17" s="38">
        <v>3</v>
      </c>
      <c r="U17" s="37">
        <v>0.7</v>
      </c>
      <c r="V17" s="16"/>
      <c r="W17" s="16"/>
      <c r="X17" s="16"/>
      <c r="Z17" s="225">
        <v>0.5</v>
      </c>
      <c r="AA17" s="52">
        <f>(Z17*173.33)/12</f>
        <v>7.2220833333333339</v>
      </c>
      <c r="AB17" s="16"/>
      <c r="AC17" s="105"/>
    </row>
    <row r="18" spans="1:29" x14ac:dyDescent="0.25">
      <c r="A18" s="16"/>
      <c r="B18" s="36">
        <v>0.45</v>
      </c>
      <c r="C18" s="37">
        <v>5.4</v>
      </c>
      <c r="D18" s="16"/>
      <c r="E18" s="38">
        <v>1</v>
      </c>
      <c r="F18" s="39">
        <v>8.3299999999999999E-2</v>
      </c>
      <c r="G18" s="16"/>
      <c r="H18" s="36">
        <v>0.45</v>
      </c>
      <c r="I18" s="37">
        <v>4.05</v>
      </c>
      <c r="J18" s="16"/>
      <c r="K18" s="35" t="s">
        <v>976</v>
      </c>
      <c r="L18" s="35"/>
      <c r="M18" s="35"/>
      <c r="N18" s="36">
        <v>0.45</v>
      </c>
      <c r="O18" s="37">
        <v>1.35</v>
      </c>
      <c r="P18" s="16"/>
      <c r="Q18" s="16"/>
      <c r="R18" s="16"/>
      <c r="S18" s="16"/>
      <c r="T18" s="38">
        <v>2</v>
      </c>
      <c r="U18" s="37">
        <v>0.5</v>
      </c>
      <c r="V18" s="16"/>
      <c r="W18" s="16"/>
      <c r="X18" s="16"/>
      <c r="AB18" s="16"/>
    </row>
    <row r="19" spans="1:29" x14ac:dyDescent="0.25">
      <c r="A19" s="16"/>
      <c r="B19" s="36">
        <v>0.4</v>
      </c>
      <c r="C19" s="37">
        <v>4.8</v>
      </c>
      <c r="D19" s="16"/>
      <c r="E19" s="44">
        <v>0.5</v>
      </c>
      <c r="F19" s="45">
        <v>4.1700000000000001E-2</v>
      </c>
      <c r="G19" s="16"/>
      <c r="H19" s="36">
        <v>0.4</v>
      </c>
      <c r="I19" s="37">
        <v>3.6</v>
      </c>
      <c r="J19" s="16"/>
      <c r="K19" s="48">
        <v>2</v>
      </c>
      <c r="L19" s="47">
        <f>+K19/K$7</f>
        <v>0.22222222222222221</v>
      </c>
      <c r="M19" s="16"/>
      <c r="N19" s="36">
        <v>0.4</v>
      </c>
      <c r="O19" s="37">
        <v>1.2</v>
      </c>
      <c r="P19" s="16"/>
      <c r="Q19" s="16"/>
      <c r="R19" s="16"/>
      <c r="S19" s="16"/>
      <c r="T19" s="44">
        <v>1</v>
      </c>
      <c r="U19" s="49">
        <v>0.2</v>
      </c>
      <c r="V19" s="16"/>
      <c r="W19" s="16"/>
      <c r="X19" s="16"/>
      <c r="AB19" s="16"/>
    </row>
    <row r="20" spans="1:29" x14ac:dyDescent="0.25">
      <c r="A20" s="16"/>
      <c r="B20" s="36">
        <v>0.35</v>
      </c>
      <c r="C20" s="37">
        <v>4.2</v>
      </c>
      <c r="D20" s="16"/>
      <c r="E20" s="16"/>
      <c r="F20" s="16"/>
      <c r="G20" s="16"/>
      <c r="H20" s="36">
        <v>0.35</v>
      </c>
      <c r="I20" s="37">
        <v>3.15</v>
      </c>
      <c r="J20" s="16"/>
      <c r="K20" s="16"/>
      <c r="L20" s="16"/>
      <c r="M20" s="16"/>
      <c r="N20" s="36">
        <v>0.35</v>
      </c>
      <c r="O20" s="37">
        <v>1.05</v>
      </c>
      <c r="P20" s="16"/>
      <c r="Q20" s="16"/>
      <c r="R20" s="16"/>
      <c r="S20" s="16"/>
      <c r="T20" s="16"/>
      <c r="U20" s="16"/>
      <c r="V20" s="16"/>
      <c r="W20" s="16"/>
      <c r="X20" s="16"/>
      <c r="AB20" s="16"/>
    </row>
    <row r="21" spans="1:29" x14ac:dyDescent="0.25">
      <c r="A21" s="16"/>
      <c r="B21" s="36">
        <v>0.3</v>
      </c>
      <c r="C21" s="37">
        <v>3.6</v>
      </c>
      <c r="D21" s="16"/>
      <c r="E21" s="35" t="s">
        <v>977</v>
      </c>
      <c r="F21" s="35"/>
      <c r="G21" s="35"/>
      <c r="H21" s="36">
        <v>0.3</v>
      </c>
      <c r="I21" s="37">
        <v>2.7</v>
      </c>
      <c r="J21" s="16"/>
      <c r="K21" s="16"/>
      <c r="L21" s="16"/>
      <c r="M21" s="16"/>
      <c r="N21" s="36">
        <v>0.3</v>
      </c>
      <c r="O21" s="37">
        <v>0.9</v>
      </c>
      <c r="P21" s="16"/>
      <c r="Q21" s="16"/>
      <c r="R21" s="16"/>
      <c r="S21" s="16"/>
      <c r="T21" s="35" t="s">
        <v>978</v>
      </c>
      <c r="U21" s="35"/>
      <c r="V21" s="35"/>
      <c r="W21" s="35"/>
      <c r="X21" s="16"/>
      <c r="AB21" s="35"/>
    </row>
    <row r="22" spans="1:29" x14ac:dyDescent="0.25">
      <c r="A22" s="16"/>
      <c r="B22" s="36">
        <v>0.25</v>
      </c>
      <c r="C22" s="37">
        <v>3</v>
      </c>
      <c r="D22" s="16"/>
      <c r="E22" s="50">
        <v>0.2</v>
      </c>
      <c r="F22" s="47">
        <f>+E22/E$7</f>
        <v>1.6666666666666666E-2</v>
      </c>
      <c r="G22" s="16"/>
      <c r="H22" s="36">
        <v>0.25</v>
      </c>
      <c r="I22" s="37">
        <v>2.25</v>
      </c>
      <c r="J22" s="16"/>
      <c r="K22" s="16"/>
      <c r="L22" s="16"/>
      <c r="M22" s="16"/>
      <c r="N22" s="36">
        <v>0.25</v>
      </c>
      <c r="O22" s="37">
        <v>0.75</v>
      </c>
      <c r="P22" s="16"/>
      <c r="Q22" s="16"/>
      <c r="R22" s="16"/>
      <c r="S22" s="16"/>
      <c r="T22" s="51">
        <v>0</v>
      </c>
      <c r="U22" s="98">
        <f>T22/4.345</f>
        <v>0</v>
      </c>
      <c r="V22" s="16"/>
      <c r="W22" s="16"/>
      <c r="X22" s="16"/>
      <c r="AB22" s="16"/>
    </row>
    <row r="23" spans="1:29" x14ac:dyDescent="0.25">
      <c r="A23" s="16"/>
      <c r="B23" s="36">
        <v>0.2</v>
      </c>
      <c r="C23" s="37">
        <v>2.4</v>
      </c>
      <c r="D23" s="16"/>
      <c r="E23" s="16"/>
      <c r="F23" s="16"/>
      <c r="G23" s="16"/>
      <c r="H23" s="36">
        <v>0.2</v>
      </c>
      <c r="I23" s="37">
        <v>1.8</v>
      </c>
      <c r="J23" s="16"/>
      <c r="K23" s="16"/>
      <c r="L23" s="16"/>
      <c r="M23" s="16"/>
      <c r="N23" s="36">
        <v>0.2</v>
      </c>
      <c r="O23" s="37">
        <v>0.6</v>
      </c>
      <c r="P23" s="16"/>
      <c r="Q23" s="16"/>
      <c r="R23" s="16"/>
      <c r="S23" s="16"/>
      <c r="T23" s="16"/>
      <c r="U23" s="16"/>
      <c r="V23" s="16"/>
      <c r="W23" s="16"/>
      <c r="X23" s="16"/>
    </row>
    <row r="24" spans="1:29" x14ac:dyDescent="0.25">
      <c r="A24" s="16"/>
      <c r="B24" s="36">
        <v>0.15</v>
      </c>
      <c r="C24" s="37">
        <v>1.8</v>
      </c>
      <c r="D24" s="16"/>
      <c r="E24" s="16"/>
      <c r="F24" s="16"/>
      <c r="G24" s="16"/>
      <c r="H24" s="36">
        <v>0.15</v>
      </c>
      <c r="I24" s="37">
        <v>1.35</v>
      </c>
      <c r="J24" s="16"/>
      <c r="K24" s="16"/>
      <c r="L24" s="16"/>
      <c r="M24" s="16"/>
      <c r="N24" s="36">
        <v>0.15</v>
      </c>
      <c r="O24" s="37">
        <v>0.45</v>
      </c>
      <c r="P24" s="16"/>
      <c r="Q24" s="16"/>
      <c r="R24" s="16"/>
      <c r="S24" s="16"/>
      <c r="T24" s="16"/>
      <c r="U24" s="16"/>
      <c r="V24" s="16"/>
      <c r="W24" s="16"/>
      <c r="X24" s="16"/>
    </row>
    <row r="25" spans="1:29" x14ac:dyDescent="0.25">
      <c r="A25" s="16"/>
      <c r="B25" s="36">
        <v>0.1</v>
      </c>
      <c r="C25" s="37">
        <v>1.2</v>
      </c>
      <c r="D25" s="16"/>
      <c r="E25" s="16"/>
      <c r="F25" s="16"/>
      <c r="G25" s="16"/>
      <c r="H25" s="36">
        <v>0.1</v>
      </c>
      <c r="I25" s="37">
        <v>0.9</v>
      </c>
      <c r="J25" s="16"/>
      <c r="K25" s="16"/>
      <c r="L25" s="16"/>
      <c r="M25" s="16"/>
      <c r="N25" s="36">
        <v>0.1</v>
      </c>
      <c r="O25" s="37">
        <v>0.3</v>
      </c>
      <c r="P25" s="16"/>
      <c r="Q25" s="16"/>
      <c r="R25" s="16"/>
      <c r="S25" s="16"/>
      <c r="T25" s="97"/>
      <c r="U25" s="16"/>
      <c r="V25" s="16"/>
      <c r="W25" s="16"/>
      <c r="X25" s="16"/>
    </row>
    <row r="26" spans="1:29" x14ac:dyDescent="0.25">
      <c r="A26" s="16"/>
      <c r="B26" s="36">
        <v>0.08</v>
      </c>
      <c r="C26" s="37">
        <v>0.96</v>
      </c>
      <c r="D26" s="16"/>
      <c r="E26" s="16"/>
      <c r="F26" s="16"/>
      <c r="G26" s="16"/>
      <c r="H26" s="36">
        <v>0.08</v>
      </c>
      <c r="I26" s="37">
        <v>0.72</v>
      </c>
      <c r="J26" s="16"/>
      <c r="K26" s="16"/>
      <c r="L26" s="16"/>
      <c r="M26" s="16"/>
      <c r="N26" s="36">
        <v>0.08</v>
      </c>
      <c r="O26" s="37">
        <v>0.24</v>
      </c>
      <c r="P26" s="16"/>
      <c r="Q26" s="16"/>
      <c r="R26" s="16"/>
      <c r="S26" s="16"/>
      <c r="T26" s="16"/>
      <c r="U26" s="16"/>
      <c r="V26" s="16"/>
      <c r="W26" s="16"/>
      <c r="X26" s="16"/>
    </row>
    <row r="27" spans="1:29" x14ac:dyDescent="0.25">
      <c r="A27" s="16"/>
      <c r="B27" s="36">
        <v>0.05</v>
      </c>
      <c r="C27" s="37">
        <v>0.6</v>
      </c>
      <c r="D27" s="16"/>
      <c r="E27" s="16"/>
      <c r="F27" s="16"/>
      <c r="G27" s="16"/>
      <c r="H27" s="36">
        <v>0.05</v>
      </c>
      <c r="I27" s="37">
        <v>0.45</v>
      </c>
      <c r="J27" s="16"/>
      <c r="K27" s="16"/>
      <c r="L27" s="16"/>
      <c r="M27" s="16"/>
      <c r="N27" s="36">
        <v>0.05</v>
      </c>
      <c r="O27" s="37">
        <v>0.15</v>
      </c>
      <c r="P27" s="16"/>
      <c r="Q27" s="16"/>
      <c r="R27" s="16"/>
      <c r="S27" s="16"/>
      <c r="T27" s="16"/>
      <c r="U27" s="16"/>
      <c r="V27" s="16"/>
      <c r="W27" s="16"/>
      <c r="X27" s="16"/>
    </row>
    <row r="28" spans="1:29" x14ac:dyDescent="0.25">
      <c r="A28" s="16"/>
      <c r="B28" s="36">
        <v>0.03</v>
      </c>
      <c r="C28" s="37">
        <v>0.36</v>
      </c>
      <c r="D28" s="16"/>
      <c r="E28" s="16"/>
      <c r="F28" s="16"/>
      <c r="G28" s="16"/>
      <c r="H28" s="36">
        <v>0.03</v>
      </c>
      <c r="I28" s="37">
        <v>0.27</v>
      </c>
      <c r="J28" s="16"/>
      <c r="K28" s="16"/>
      <c r="L28" s="16"/>
      <c r="M28" s="16"/>
      <c r="N28" s="36">
        <v>0.03</v>
      </c>
      <c r="O28" s="37">
        <v>0.09</v>
      </c>
      <c r="P28" s="16"/>
      <c r="Q28" s="16"/>
      <c r="R28" s="16"/>
      <c r="S28" s="16"/>
      <c r="T28" s="16"/>
      <c r="U28" s="16"/>
      <c r="V28" s="16"/>
      <c r="W28" s="16"/>
      <c r="X28" s="16"/>
    </row>
    <row r="29" spans="1:29" x14ac:dyDescent="0.25">
      <c r="A29" s="16"/>
      <c r="B29" s="53">
        <v>0.02</v>
      </c>
      <c r="C29" s="49">
        <v>0.24</v>
      </c>
      <c r="D29" s="16"/>
      <c r="E29" s="16"/>
      <c r="F29" s="16"/>
      <c r="G29" s="16"/>
      <c r="H29" s="53">
        <v>0.02</v>
      </c>
      <c r="I29" s="49">
        <v>0.18</v>
      </c>
      <c r="J29" s="16"/>
      <c r="K29" s="16"/>
      <c r="L29" s="16"/>
      <c r="M29" s="16"/>
      <c r="N29" s="53">
        <v>0.02</v>
      </c>
      <c r="O29" s="49">
        <v>0.06</v>
      </c>
      <c r="P29" s="16"/>
      <c r="Q29" s="16"/>
      <c r="R29" s="16"/>
      <c r="S29" s="16"/>
      <c r="T29" s="16"/>
      <c r="U29" s="16"/>
      <c r="V29" s="16"/>
      <c r="W29" s="16"/>
      <c r="X29" s="16"/>
    </row>
    <row r="30" spans="1:29"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row>
    <row r="31" spans="1:29" x14ac:dyDescent="0.25">
      <c r="A31" s="16"/>
      <c r="B31" s="16"/>
      <c r="C31" s="16"/>
      <c r="D31" s="16"/>
      <c r="E31" s="16"/>
      <c r="F31" s="16"/>
      <c r="G31" s="16"/>
      <c r="H31" s="35" t="s">
        <v>979</v>
      </c>
      <c r="I31" s="35"/>
      <c r="J31" s="35"/>
      <c r="K31" s="16"/>
      <c r="L31" s="16"/>
      <c r="M31" s="16"/>
      <c r="N31" s="35" t="s">
        <v>980</v>
      </c>
      <c r="O31" s="35"/>
      <c r="P31" s="35"/>
      <c r="Q31" s="35"/>
      <c r="R31" s="16"/>
      <c r="S31" s="16"/>
      <c r="T31" s="16"/>
      <c r="U31" s="16"/>
      <c r="V31" s="16"/>
      <c r="W31" s="16"/>
      <c r="X31" s="16"/>
    </row>
    <row r="32" spans="1:29" x14ac:dyDescent="0.25">
      <c r="A32" s="16"/>
      <c r="B32" s="35" t="s">
        <v>981</v>
      </c>
      <c r="C32" s="35"/>
      <c r="D32" s="35"/>
      <c r="E32" s="16"/>
      <c r="F32" s="16"/>
      <c r="G32" s="16"/>
      <c r="H32" s="54">
        <v>0</v>
      </c>
      <c r="I32" s="52">
        <f>+H32*K$7</f>
        <v>0</v>
      </c>
      <c r="J32" s="16"/>
      <c r="K32" s="16"/>
      <c r="L32" s="16"/>
      <c r="M32" s="16"/>
      <c r="N32" s="55">
        <v>0</v>
      </c>
      <c r="O32" s="52">
        <f>+N32*Q$7</f>
        <v>0</v>
      </c>
      <c r="P32" s="16"/>
      <c r="Q32" s="16"/>
      <c r="R32" s="16"/>
      <c r="S32" s="16"/>
      <c r="T32" s="16"/>
      <c r="U32" s="16"/>
      <c r="V32" s="16"/>
      <c r="W32" s="16"/>
      <c r="X32" s="16"/>
    </row>
    <row r="33" spans="1:24" x14ac:dyDescent="0.25">
      <c r="A33" s="16"/>
      <c r="B33" s="56">
        <v>0.02</v>
      </c>
      <c r="C33" s="52">
        <f>+B33*E$7</f>
        <v>0.24</v>
      </c>
      <c r="D33" s="16"/>
      <c r="E33" s="16"/>
      <c r="F33" s="16"/>
      <c r="G33" s="16"/>
      <c r="H33" s="16"/>
      <c r="I33" s="16"/>
      <c r="J33" s="16"/>
      <c r="K33" s="16"/>
      <c r="L33" s="16"/>
      <c r="M33" s="16"/>
      <c r="N33" s="16"/>
      <c r="O33" s="16"/>
      <c r="P33" s="16"/>
      <c r="Q33" s="16"/>
      <c r="R33" s="16"/>
      <c r="S33" s="16"/>
      <c r="T33" s="16"/>
      <c r="U33" s="16"/>
      <c r="V33" s="16"/>
      <c r="W33" s="16"/>
      <c r="X33" s="16"/>
    </row>
  </sheetData>
  <mergeCells count="35">
    <mergeCell ref="Z11:AC11"/>
    <mergeCell ref="Z13:AB13"/>
    <mergeCell ref="Z14:AB14"/>
    <mergeCell ref="B2:L2"/>
    <mergeCell ref="Q3:R3"/>
    <mergeCell ref="T3:U3"/>
    <mergeCell ref="W3:X3"/>
    <mergeCell ref="B4:C4"/>
    <mergeCell ref="E4:F4"/>
    <mergeCell ref="H4:I4"/>
    <mergeCell ref="K4:L4"/>
    <mergeCell ref="N4:O4"/>
    <mergeCell ref="B3:C3"/>
    <mergeCell ref="E3:F3"/>
    <mergeCell ref="H3:I3"/>
    <mergeCell ref="K3:L3"/>
    <mergeCell ref="N3:O3"/>
    <mergeCell ref="Z1:AB1"/>
    <mergeCell ref="A1:F1"/>
    <mergeCell ref="H1:L1"/>
    <mergeCell ref="N1:R1"/>
    <mergeCell ref="T1:X1"/>
    <mergeCell ref="Z3:AB3"/>
    <mergeCell ref="B5:C5"/>
    <mergeCell ref="E5:F5"/>
    <mergeCell ref="H5:I5"/>
    <mergeCell ref="K5:L5"/>
    <mergeCell ref="N5:O5"/>
    <mergeCell ref="Z4:AB4"/>
    <mergeCell ref="W4:X4"/>
    <mergeCell ref="Q5:R5"/>
    <mergeCell ref="T5:U5"/>
    <mergeCell ref="W5:X5"/>
    <mergeCell ref="Q4:R4"/>
    <mergeCell ref="T4:U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3b6e6dd-07eb-432f-931e-24012a23e691">
      <Terms xmlns="http://schemas.microsoft.com/office/infopath/2007/PartnerControls"/>
    </lcf76f155ced4ddcb4097134ff3c332f>
    <TaxCatchAll xmlns="2dbc2de0-ede4-4f47-9b0b-c443922addd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F0EEFA2D821F4281D72769B8BB4A88" ma:contentTypeVersion="17" ma:contentTypeDescription="Create a new document." ma:contentTypeScope="" ma:versionID="287092761d7ebf7148d9df193caf5393">
  <xsd:schema xmlns:xsd="http://www.w3.org/2001/XMLSchema" xmlns:xs="http://www.w3.org/2001/XMLSchema" xmlns:p="http://schemas.microsoft.com/office/2006/metadata/properties" xmlns:ns1="http://schemas.microsoft.com/sharepoint/v3" xmlns:ns2="d3b6e6dd-07eb-432f-931e-24012a23e691" xmlns:ns3="2dbc2de0-ede4-4f47-9b0b-c443922addd7" targetNamespace="http://schemas.microsoft.com/office/2006/metadata/properties" ma:root="true" ma:fieldsID="c90eb9016c13b1095ab4300d9086c0b5" ns1:_="" ns2:_="" ns3:_="">
    <xsd:import namespace="http://schemas.microsoft.com/sharepoint/v3"/>
    <xsd:import namespace="d3b6e6dd-07eb-432f-931e-24012a23e691"/>
    <xsd:import namespace="2dbc2de0-ede4-4f47-9b0b-c443922addd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LengthInSeconds"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b6e6dd-07eb-432f-931e-24012a23e6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9153e1a-6dd8-49b1-99b5-62373a7b773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bc2de0-ede4-4f47-9b0b-c443922addd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0e5c0f-bded-403e-98b7-08773a63f589}" ma:internalName="TaxCatchAll" ma:showField="CatchAllData" ma:web="2dbc2de0-ede4-4f47-9b0b-c443922ad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E335B7-C1B9-46F0-8A11-3B7732707DEA}">
  <ds:schemaRefs>
    <ds:schemaRef ds:uri="http://schemas.microsoft.com/office/2006/documentManagement/types"/>
    <ds:schemaRef ds:uri="http://schemas.microsoft.com/office/infopath/2007/PartnerControls"/>
    <ds:schemaRef ds:uri="http://purl.org/dc/terms/"/>
    <ds:schemaRef ds:uri="http://purl.org/dc/dcmitype/"/>
    <ds:schemaRef ds:uri="http://purl.org/dc/elements/1.1/"/>
    <ds:schemaRef ds:uri="http://schemas.openxmlformats.org/package/2006/metadata/core-properties"/>
    <ds:schemaRef ds:uri="2dbc2de0-ede4-4f47-9b0b-c443922addd7"/>
    <ds:schemaRef ds:uri="http://schemas.microsoft.com/office/2006/metadata/properties"/>
    <ds:schemaRef ds:uri="d3b6e6dd-07eb-432f-931e-24012a23e691"/>
    <ds:schemaRef ds:uri="http://schemas.microsoft.com/sharepoint/v3"/>
    <ds:schemaRef ds:uri="http://www.w3.org/XML/1998/namespace"/>
  </ds:schemaRefs>
</ds:datastoreItem>
</file>

<file path=customXml/itemProps2.xml><?xml version="1.0" encoding="utf-8"?>
<ds:datastoreItem xmlns:ds="http://schemas.openxmlformats.org/officeDocument/2006/customXml" ds:itemID="{43D7306A-7723-485B-9439-A81B569E5B49}">
  <ds:schemaRefs>
    <ds:schemaRef ds:uri="http://schemas.microsoft.com/sharepoint/v3/contenttype/forms"/>
  </ds:schemaRefs>
</ds:datastoreItem>
</file>

<file path=customXml/itemProps3.xml><?xml version="1.0" encoding="utf-8"?>
<ds:datastoreItem xmlns:ds="http://schemas.openxmlformats.org/officeDocument/2006/customXml" ds:itemID="{0D4B650F-8D17-40D1-A3E2-630F42578A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3b6e6dd-07eb-432f-931e-24012a23e691"/>
    <ds:schemaRef ds:uri="2dbc2de0-ede4-4f47-9b0b-c443922ad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Proposal Development Checklist</vt:lpstr>
      <vt:lpstr>Budget Summary</vt:lpstr>
      <vt:lpstr>Budget</vt:lpstr>
      <vt:lpstr>Cost Share</vt:lpstr>
      <vt:lpstr>Domestic Travel Calculator</vt:lpstr>
      <vt:lpstr>Constants</vt:lpstr>
      <vt:lpstr>110 Funds Fringe</vt:lpstr>
      <vt:lpstr>Calculators</vt:lpstr>
      <vt:lpstr>Effort Conversion Table</vt:lpstr>
      <vt:lpstr>Tuition &amp; Fees</vt:lpstr>
      <vt:lpstr>NIH Modular 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Shannon Mulkeen</dc:creator>
  <cp:keywords/>
  <dc:description/>
  <cp:lastModifiedBy>Cameron Lopez</cp:lastModifiedBy>
  <cp:revision/>
  <dcterms:created xsi:type="dcterms:W3CDTF">2019-11-04T19:19:51Z</dcterms:created>
  <dcterms:modified xsi:type="dcterms:W3CDTF">2026-07-17T20:53:44Z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0x01010014F0EEFA2D821F4281D72769B8BB4A88</vt:lpwstr>
  </property>
  <property fmtid="{D5CDD505-2E9C-101B-9397-08002B2CF9AE}" pid="3" name="MSIP_Label_8d321b5f-a4ea-42e4-9273-2f91b9a1a708_Enabled">
    <vt:lpwstr>true</vt:lpwstr>
  </property>
  <property fmtid="{D5CDD505-2E9C-101B-9397-08002B2CF9AE}" pid="4" name="MSIP_Label_8d321b5f-a4ea-42e4-9273-2f91b9a1a708_SetDate">
    <vt:lpwstr>2022-12-14T20:56:21Z</vt:lpwstr>
  </property>
  <property fmtid="{D5CDD505-2E9C-101B-9397-08002B2CF9AE}" pid="5" name="MSIP_Label_8d321b5f-a4ea-42e4-9273-2f91b9a1a708_Method">
    <vt:lpwstr>Standard</vt:lpwstr>
  </property>
  <property fmtid="{D5CDD505-2E9C-101B-9397-08002B2CF9AE}" pid="6" name="MSIP_Label_8d321b5f-a4ea-42e4-9273-2f91b9a1a708_Name">
    <vt:lpwstr>Low Confidentiality - Green</vt:lpwstr>
  </property>
  <property fmtid="{D5CDD505-2E9C-101B-9397-08002B2CF9AE}" pid="7" name="MSIP_Label_8d321b5f-a4ea-42e4-9273-2f91b9a1a708_SiteId">
    <vt:lpwstr>c5b35b5a-16d5-4414-8ee1-7bde70543f1b</vt:lpwstr>
  </property>
  <property fmtid="{D5CDD505-2E9C-101B-9397-08002B2CF9AE}" pid="8" name="MSIP_Label_8d321b5f-a4ea-42e4-9273-2f91b9a1a708_ActionId">
    <vt:lpwstr>bf3c5788-3d0f-40ec-946e-5143ce1de131</vt:lpwstr>
  </property>
  <property fmtid="{D5CDD505-2E9C-101B-9397-08002B2CF9AE}" pid="9" name="MSIP_Label_8d321b5f-a4ea-42e4-9273-2f91b9a1a708_ContentBits">
    <vt:lpwstr>0</vt:lpwstr>
  </property>
  <property fmtid="{D5CDD505-2E9C-101B-9397-08002B2CF9AE}" pid="10" name="Order">
    <vt:r8>3300</vt:r8>
  </property>
  <property fmtid="{D5CDD505-2E9C-101B-9397-08002B2CF9AE}" pid="11" name="_ExtendedDescription">
    <vt:lpwstr/>
  </property>
  <property fmtid="{D5CDD505-2E9C-101B-9397-08002B2CF9AE}" pid="12" name="TriggerFlowInfo">
    <vt:lpwstr/>
  </property>
  <property fmtid="{D5CDD505-2E9C-101B-9397-08002B2CF9AE}" pid="13" name="ComplianceAssetId">
    <vt:lpwstr/>
  </property>
  <property fmtid="{D5CDD505-2E9C-101B-9397-08002B2CF9AE}" pid="14" name="xd_Signature">
    <vt:bool>false</vt:bool>
  </property>
  <property fmtid="{D5CDD505-2E9C-101B-9397-08002B2CF9AE}" pid="15" name="xd_ProgID">
    <vt:lpwstr/>
  </property>
  <property fmtid="{D5CDD505-2E9C-101B-9397-08002B2CF9AE}" pid="16" name="TemplateUrl">
    <vt:lpwstr/>
  </property>
  <property fmtid="{D5CDD505-2E9C-101B-9397-08002B2CF9AE}" pid="17" name="_ColorHex">
    <vt:lpwstr/>
  </property>
  <property fmtid="{D5CDD505-2E9C-101B-9397-08002B2CF9AE}" pid="18" name="_Emoji">
    <vt:lpwstr/>
  </property>
  <property fmtid="{D5CDD505-2E9C-101B-9397-08002B2CF9AE}" pid="19" name="_ColorTag">
    <vt:lpwstr/>
  </property>
  <property fmtid="{D5CDD505-2E9C-101B-9397-08002B2CF9AE}" pid="20" name="MediaServiceImageTags">
    <vt:lpwstr/>
  </property>
</Properties>
</file>